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588" windowWidth="20100" windowHeight="8256" firstSheet="3" activeTab="3"/>
  </bookViews>
  <sheets>
    <sheet name="annual time budget" sheetId="14" r:id="rId1"/>
    <sheet name="survey priority" sheetId="16" r:id="rId2"/>
    <sheet name="survey return" sheetId="19" state="hidden" r:id="rId3"/>
    <sheet name="Survey Time" sheetId="15" r:id="rId4"/>
    <sheet name="table" sheetId="1" r:id="rId5"/>
    <sheet name="portfolio builder" sheetId="8" r:id="rId6"/>
    <sheet name="Efficiency frontier chart " sheetId="13" r:id="rId7"/>
    <sheet name="Sheet2" sheetId="18" state="hidden" r:id="rId8"/>
    <sheet name="selection status" sheetId="20" r:id="rId9"/>
    <sheet name="Costben appendix" sheetId="22" r:id="rId10"/>
    <sheet name="return on time" sheetId="23" r:id="rId11"/>
  </sheets>
  <definedNames>
    <definedName name="solver_adj" localSheetId="5" hidden="1">'portfolio builder'!$C$6:$C$21</definedName>
    <definedName name="solver_cvg" localSheetId="5" hidden="1">0.0001</definedName>
    <definedName name="solver_drv" localSheetId="5" hidden="1">2</definedName>
    <definedName name="solver_eng" localSheetId="5" hidden="1">2</definedName>
    <definedName name="solver_eng" localSheetId="4" hidden="1">1</definedName>
    <definedName name="solver_est" localSheetId="5" hidden="1">1</definedName>
    <definedName name="solver_itr" localSheetId="5" hidden="1">2147483647</definedName>
    <definedName name="solver_lhs1" localSheetId="5" hidden="1">'portfolio builder'!$C$6</definedName>
    <definedName name="solver_lhs10" localSheetId="5" hidden="1">'portfolio builder'!$D$2</definedName>
    <definedName name="solver_lhs11" localSheetId="5" hidden="1">'portfolio builder'!$D$2</definedName>
    <definedName name="solver_lhs12" localSheetId="5" hidden="1">'portfolio builder'!$D$2</definedName>
    <definedName name="solver_lhs2" localSheetId="5" hidden="1">'portfolio builder'!$C$6:$C$21</definedName>
    <definedName name="solver_lhs3" localSheetId="5" hidden="1">'portfolio builder'!$D$2</definedName>
    <definedName name="solver_lhs4" localSheetId="5" hidden="1">'portfolio builder'!$D$2</definedName>
    <definedName name="solver_lhs5" localSheetId="5" hidden="1">'portfolio builder'!$D$2</definedName>
    <definedName name="solver_lhs6" localSheetId="5" hidden="1">'portfolio builder'!$D$2</definedName>
    <definedName name="solver_lhs7" localSheetId="5" hidden="1">'portfolio builder'!$D$2</definedName>
    <definedName name="solver_lhs8" localSheetId="5" hidden="1">'portfolio builder'!$D$2</definedName>
    <definedName name="solver_lhs9" localSheetId="5" hidden="1">'portfolio builder'!$D$2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eg" localSheetId="4" hidden="1">1</definedName>
    <definedName name="solver_nod" localSheetId="5" hidden="1">2147483647</definedName>
    <definedName name="solver_num" localSheetId="5" hidden="1">3</definedName>
    <definedName name="solver_num" localSheetId="4" hidden="1">0</definedName>
    <definedName name="solver_nwt" localSheetId="5" hidden="1">1</definedName>
    <definedName name="solver_opt" localSheetId="5" hidden="1">'portfolio builder'!$B$2</definedName>
    <definedName name="solver_opt" localSheetId="4" hidden="1">table!$L$13</definedName>
    <definedName name="solver_pre" localSheetId="5" hidden="1">0.000001</definedName>
    <definedName name="solver_rbv" localSheetId="5" hidden="1">2</definedName>
    <definedName name="solver_rel1" localSheetId="5" hidden="1">2</definedName>
    <definedName name="solver_rel10" localSheetId="5" hidden="1">1</definedName>
    <definedName name="solver_rel11" localSheetId="5" hidden="1">1</definedName>
    <definedName name="solver_rel12" localSheetId="5" hidden="1">1</definedName>
    <definedName name="solver_rel2" localSheetId="5" hidden="1">5</definedName>
    <definedName name="solver_rel3" localSheetId="5" hidden="1">1</definedName>
    <definedName name="solver_rel4" localSheetId="5" hidden="1">1</definedName>
    <definedName name="solver_rel5" localSheetId="5" hidden="1">1</definedName>
    <definedName name="solver_rel6" localSheetId="5" hidden="1">1</definedName>
    <definedName name="solver_rel7" localSheetId="5" hidden="1">1</definedName>
    <definedName name="solver_rel8" localSheetId="5" hidden="1">1</definedName>
    <definedName name="solver_rel9" localSheetId="5" hidden="1">1</definedName>
    <definedName name="solver_rhs1" localSheetId="5" hidden="1">1</definedName>
    <definedName name="solver_rhs10" localSheetId="5" hidden="1">'portfolio builder'!$D$1</definedName>
    <definedName name="solver_rhs11" localSheetId="5" hidden="1">'portfolio builder'!$D$1</definedName>
    <definedName name="solver_rhs12" localSheetId="5" hidden="1">'portfolio builder'!$D$1</definedName>
    <definedName name="solver_rhs2" localSheetId="5" hidden="1">binary</definedName>
    <definedName name="solver_rhs3" localSheetId="5" hidden="1">'portfolio builder'!$D$1</definedName>
    <definedName name="solver_rhs4" localSheetId="5" hidden="1">'portfolio builder'!$D$1</definedName>
    <definedName name="solver_rhs5" localSheetId="5" hidden="1">'portfolio builder'!$D$1</definedName>
    <definedName name="solver_rhs6" localSheetId="5" hidden="1">'portfolio builder'!$D$1</definedName>
    <definedName name="solver_rhs7" localSheetId="5" hidden="1">'portfolio builder'!$D$1</definedName>
    <definedName name="solver_rhs8" localSheetId="5" hidden="1">'portfolio builder'!$D$1</definedName>
    <definedName name="solver_rhs9" localSheetId="5" hidden="1">'portfolio builder'!$D$1</definedName>
    <definedName name="solver_rlx" localSheetId="5" hidden="1">2</definedName>
    <definedName name="solver_rsd" localSheetId="5" hidden="1">0</definedName>
    <definedName name="solver_scl" localSheetId="5" hidden="1">2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1</definedName>
    <definedName name="solver_typ" localSheetId="4" hidden="1">1</definedName>
    <definedName name="solver_val" localSheetId="5" hidden="1">0</definedName>
    <definedName name="solver_val" localSheetId="4" hidden="1">0</definedName>
    <definedName name="solver_ver" localSheetId="5" hidden="1">3</definedName>
    <definedName name="solver_ver" localSheetId="4" hidden="1">3</definedName>
  </definedNames>
  <calcPr calcId="145621" concurrentCalc="0"/>
</workbook>
</file>

<file path=xl/calcChain.xml><?xml version="1.0" encoding="utf-8"?>
<calcChain xmlns="http://schemas.openxmlformats.org/spreadsheetml/2006/main">
  <c r="F55" i="1" l="1"/>
  <c r="G2" i="22"/>
  <c r="H2" i="22"/>
  <c r="I2" i="22"/>
  <c r="J2" i="22"/>
  <c r="K2" i="22"/>
  <c r="L2" i="22"/>
  <c r="M2" i="22"/>
  <c r="N2" i="22"/>
  <c r="O2" i="22"/>
  <c r="P2" i="22"/>
  <c r="Q2" i="22"/>
  <c r="R2" i="22"/>
  <c r="S2" i="22"/>
  <c r="T2" i="22"/>
  <c r="U2" i="22"/>
  <c r="V2" i="22"/>
  <c r="W2" i="22"/>
  <c r="X2" i="22"/>
  <c r="Y2" i="22"/>
  <c r="Z2" i="22"/>
  <c r="G3" i="22"/>
  <c r="H3" i="22"/>
  <c r="I3" i="22"/>
  <c r="J3" i="22"/>
  <c r="K3" i="22"/>
  <c r="L3" i="22"/>
  <c r="M3" i="22"/>
  <c r="N3" i="22"/>
  <c r="O3" i="22"/>
  <c r="P3" i="22"/>
  <c r="Q3" i="22"/>
  <c r="R3" i="22"/>
  <c r="S3" i="22"/>
  <c r="T3" i="22"/>
  <c r="U3" i="22"/>
  <c r="V3" i="22"/>
  <c r="W3" i="22"/>
  <c r="X3" i="22"/>
  <c r="Y3" i="22"/>
  <c r="Z3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V4" i="22"/>
  <c r="W4" i="22"/>
  <c r="X4" i="22"/>
  <c r="Y4" i="22"/>
  <c r="Z4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U5" i="22"/>
  <c r="V5" i="22"/>
  <c r="W5" i="22"/>
  <c r="X5" i="22"/>
  <c r="Y5" i="22"/>
  <c r="Z5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Z6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X17" i="22"/>
  <c r="Y17" i="22"/>
  <c r="Z17" i="22"/>
  <c r="F3" i="22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2" i="22"/>
  <c r="J57" i="1"/>
  <c r="K57" i="1"/>
  <c r="I57" i="1"/>
  <c r="AA57" i="1"/>
  <c r="Y57" i="1"/>
  <c r="Z57" i="1"/>
  <c r="D1" i="8"/>
  <c r="U57" i="1"/>
  <c r="V57" i="1"/>
  <c r="W57" i="1"/>
  <c r="X57" i="1"/>
  <c r="T57" i="1"/>
  <c r="G57" i="1"/>
  <c r="M57" i="1"/>
  <c r="N57" i="1"/>
  <c r="O57" i="1"/>
  <c r="P57" i="1"/>
  <c r="Q57" i="1"/>
  <c r="R57" i="1"/>
  <c r="S57" i="1"/>
  <c r="H57" i="1"/>
  <c r="H54" i="1"/>
  <c r="I54" i="1"/>
  <c r="J54" i="1"/>
  <c r="K54" i="1"/>
  <c r="L57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B6" i="1"/>
  <c r="C6" i="1"/>
  <c r="B7" i="1"/>
  <c r="C7" i="1"/>
  <c r="B12" i="1"/>
  <c r="C12" i="1"/>
  <c r="B17" i="1"/>
  <c r="C17" i="1"/>
  <c r="B4" i="1"/>
  <c r="C4" i="1"/>
  <c r="B15" i="1"/>
  <c r="C15" i="1"/>
  <c r="B18" i="1"/>
  <c r="C18" i="1"/>
  <c r="B9" i="1"/>
  <c r="C9" i="1"/>
  <c r="B14" i="1"/>
  <c r="C14" i="1"/>
  <c r="B13" i="1"/>
  <c r="C13" i="1"/>
  <c r="B10" i="1"/>
  <c r="C10" i="1"/>
  <c r="B8" i="1"/>
  <c r="C8" i="1"/>
  <c r="B5" i="1"/>
  <c r="C5" i="1"/>
  <c r="B11" i="1"/>
  <c r="C11" i="1"/>
  <c r="B19" i="1"/>
  <c r="C19" i="1"/>
  <c r="B20" i="1"/>
  <c r="C20" i="1"/>
  <c r="B21" i="1"/>
  <c r="C21" i="1"/>
  <c r="B22" i="1"/>
  <c r="C22" i="1"/>
  <c r="B16" i="1"/>
  <c r="C16" i="1"/>
  <c r="A51" i="20"/>
  <c r="A3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2" i="20"/>
  <c r="B31" i="19"/>
  <c r="C31" i="19"/>
  <c r="B33" i="19"/>
  <c r="C33" i="19"/>
  <c r="B38" i="19"/>
  <c r="C38" i="19"/>
  <c r="B39" i="19"/>
  <c r="C39" i="19"/>
  <c r="B40" i="19"/>
  <c r="C40" i="19"/>
  <c r="B46" i="19"/>
  <c r="C46" i="19"/>
  <c r="B47" i="19"/>
  <c r="C47" i="19"/>
  <c r="B48" i="19"/>
  <c r="C48" i="19"/>
  <c r="A27" i="19"/>
  <c r="B27" i="19"/>
  <c r="C27" i="19"/>
  <c r="A28" i="19"/>
  <c r="B28" i="19"/>
  <c r="C28" i="19"/>
  <c r="A29" i="19"/>
  <c r="B29" i="19"/>
  <c r="C29" i="19"/>
  <c r="A30" i="19"/>
  <c r="B30" i="19"/>
  <c r="C30" i="19"/>
  <c r="A31" i="19"/>
  <c r="A32" i="19"/>
  <c r="B32" i="19"/>
  <c r="C32" i="19"/>
  <c r="A33" i="19"/>
  <c r="A34" i="19"/>
  <c r="B34" i="19"/>
  <c r="C34" i="19"/>
  <c r="A35" i="19"/>
  <c r="B35" i="19"/>
  <c r="C35" i="19"/>
  <c r="A36" i="19"/>
  <c r="B36" i="19"/>
  <c r="C36" i="19"/>
  <c r="A37" i="19"/>
  <c r="B37" i="19"/>
  <c r="C37" i="19"/>
  <c r="A38" i="19"/>
  <c r="A39" i="19"/>
  <c r="A40" i="19"/>
  <c r="A41" i="19"/>
  <c r="B41" i="19"/>
  <c r="C41" i="19"/>
  <c r="A42" i="19"/>
  <c r="B42" i="19"/>
  <c r="C42" i="19"/>
  <c r="A43" i="19"/>
  <c r="B43" i="19"/>
  <c r="C43" i="19"/>
  <c r="A44" i="19"/>
  <c r="B44" i="19"/>
  <c r="C44" i="19"/>
  <c r="A45" i="19"/>
  <c r="B45" i="19"/>
  <c r="C45" i="19"/>
  <c r="A46" i="19"/>
  <c r="A47" i="19"/>
  <c r="A48" i="19"/>
  <c r="A49" i="19"/>
  <c r="B49" i="19"/>
  <c r="C49" i="19"/>
  <c r="A50" i="19"/>
  <c r="B50" i="19"/>
  <c r="C50" i="19"/>
  <c r="A51" i="19"/>
  <c r="B51" i="19"/>
  <c r="C51" i="19"/>
  <c r="E4" i="1"/>
  <c r="E15" i="1"/>
  <c r="D18" i="1"/>
  <c r="D9" i="1"/>
  <c r="E14" i="1"/>
  <c r="E5" i="1"/>
  <c r="E11" i="1"/>
  <c r="D19" i="1"/>
  <c r="D20" i="1"/>
  <c r="E21" i="1"/>
  <c r="B23" i="1"/>
  <c r="C23" i="1"/>
  <c r="B24" i="1"/>
  <c r="C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E42" i="1"/>
  <c r="B43" i="1"/>
  <c r="B44" i="1"/>
  <c r="B45" i="1"/>
  <c r="E45" i="1"/>
  <c r="B46" i="1"/>
  <c r="B47" i="1"/>
  <c r="B48" i="1"/>
  <c r="D48" i="1"/>
  <c r="B49" i="1"/>
  <c r="B50" i="1"/>
  <c r="E50" i="1"/>
  <c r="B51" i="1"/>
  <c r="B52" i="1"/>
  <c r="B53" i="1"/>
  <c r="E13" i="1"/>
  <c r="E10" i="1"/>
  <c r="E8" i="1"/>
  <c r="E22" i="1"/>
  <c r="E7" i="1"/>
  <c r="E12" i="1"/>
  <c r="E17" i="1"/>
  <c r="E6" i="1"/>
  <c r="G3" i="16"/>
  <c r="G4" i="16"/>
  <c r="G5" i="16"/>
  <c r="G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B18" i="19"/>
  <c r="C18" i="19"/>
  <c r="A3" i="19"/>
  <c r="B3" i="19"/>
  <c r="C3" i="19"/>
  <c r="A4" i="19"/>
  <c r="B4" i="19"/>
  <c r="C4" i="19"/>
  <c r="A5" i="19"/>
  <c r="B5" i="19"/>
  <c r="C5" i="19"/>
  <c r="A6" i="19"/>
  <c r="B6" i="19"/>
  <c r="C6" i="19"/>
  <c r="A7" i="19"/>
  <c r="B7" i="19"/>
  <c r="C7" i="19"/>
  <c r="A8" i="19"/>
  <c r="B8" i="19"/>
  <c r="C8" i="19"/>
  <c r="A9" i="19"/>
  <c r="B9" i="19"/>
  <c r="C9" i="19"/>
  <c r="A10" i="19"/>
  <c r="B10" i="19"/>
  <c r="C10" i="19"/>
  <c r="A11" i="19"/>
  <c r="B11" i="19"/>
  <c r="C11" i="19"/>
  <c r="A12" i="19"/>
  <c r="B12" i="19"/>
  <c r="C12" i="19"/>
  <c r="A13" i="19"/>
  <c r="B13" i="19"/>
  <c r="C13" i="19"/>
  <c r="A14" i="19"/>
  <c r="B14" i="19"/>
  <c r="C14" i="19"/>
  <c r="A15" i="19"/>
  <c r="B15" i="19"/>
  <c r="C15" i="19"/>
  <c r="A16" i="19"/>
  <c r="B16" i="19"/>
  <c r="C16" i="19"/>
  <c r="A17" i="19"/>
  <c r="B17" i="19"/>
  <c r="C17" i="19"/>
  <c r="A18" i="19"/>
  <c r="A19" i="19"/>
  <c r="B19" i="19"/>
  <c r="C19" i="19"/>
  <c r="A20" i="19"/>
  <c r="B20" i="19"/>
  <c r="C20" i="19"/>
  <c r="A21" i="19"/>
  <c r="B21" i="19"/>
  <c r="C21" i="19"/>
  <c r="A22" i="19"/>
  <c r="B22" i="19"/>
  <c r="C22" i="19"/>
  <c r="A23" i="19"/>
  <c r="B23" i="19"/>
  <c r="C23" i="19"/>
  <c r="A24" i="19"/>
  <c r="B24" i="19"/>
  <c r="C24" i="19"/>
  <c r="A25" i="19"/>
  <c r="B25" i="19"/>
  <c r="C25" i="19"/>
  <c r="A26" i="19"/>
  <c r="B26" i="19"/>
  <c r="C26" i="19"/>
  <c r="A2" i="19"/>
  <c r="B2" i="19"/>
  <c r="C2" i="19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33" i="1"/>
  <c r="C33" i="1"/>
  <c r="D49" i="1"/>
  <c r="C49" i="1"/>
  <c r="D41" i="1"/>
  <c r="C41" i="1"/>
  <c r="E25" i="1"/>
  <c r="C25" i="1"/>
  <c r="E40" i="1"/>
  <c r="C40" i="1"/>
  <c r="D39" i="1"/>
  <c r="C39" i="1"/>
  <c r="E29" i="1"/>
  <c r="C29" i="1"/>
  <c r="E48" i="1"/>
  <c r="C48" i="1"/>
  <c r="E32" i="1"/>
  <c r="C32" i="1"/>
  <c r="D47" i="1"/>
  <c r="C47" i="1"/>
  <c r="D31" i="1"/>
  <c r="C31" i="1"/>
  <c r="D46" i="1"/>
  <c r="C46" i="1"/>
  <c r="D38" i="1"/>
  <c r="C38" i="1"/>
  <c r="D30" i="1"/>
  <c r="C30" i="1"/>
  <c r="E41" i="1"/>
  <c r="D53" i="1"/>
  <c r="C53" i="1"/>
  <c r="D45" i="1"/>
  <c r="F45" i="1"/>
  <c r="C45" i="1"/>
  <c r="D37" i="1"/>
  <c r="C37" i="1"/>
  <c r="D40" i="1"/>
  <c r="F40" i="1"/>
  <c r="D52" i="1"/>
  <c r="C52" i="1"/>
  <c r="D44" i="1"/>
  <c r="C44" i="1"/>
  <c r="E36" i="1"/>
  <c r="C36" i="1"/>
  <c r="D28" i="1"/>
  <c r="C28" i="1"/>
  <c r="E53" i="1"/>
  <c r="E24" i="1"/>
  <c r="D51" i="1"/>
  <c r="C51" i="1"/>
  <c r="D43" i="1"/>
  <c r="C43" i="1"/>
  <c r="D35" i="1"/>
  <c r="C35" i="1"/>
  <c r="D27" i="1"/>
  <c r="C27" i="1"/>
  <c r="D32" i="1"/>
  <c r="F32" i="1"/>
  <c r="E23" i="1"/>
  <c r="D50" i="1"/>
  <c r="C50" i="1"/>
  <c r="D42" i="1"/>
  <c r="C42" i="1"/>
  <c r="D34" i="1"/>
  <c r="C34" i="1"/>
  <c r="E26" i="1"/>
  <c r="C26" i="1"/>
  <c r="E49" i="1"/>
  <c r="E35" i="1"/>
  <c r="E31" i="1"/>
  <c r="E52" i="1"/>
  <c r="E44" i="1"/>
  <c r="E34" i="1"/>
  <c r="E30" i="1"/>
  <c r="F30" i="1"/>
  <c r="D36" i="1"/>
  <c r="F36" i="1"/>
  <c r="E51" i="1"/>
  <c r="E47" i="1"/>
  <c r="E43" i="1"/>
  <c r="E39" i="1"/>
  <c r="F39" i="1"/>
  <c r="E37" i="1"/>
  <c r="F37" i="1"/>
  <c r="E33" i="1"/>
  <c r="F33" i="1"/>
  <c r="E46" i="1"/>
  <c r="E38" i="1"/>
  <c r="F38" i="1"/>
  <c r="D25" i="1"/>
  <c r="D24" i="1"/>
  <c r="D23" i="1"/>
  <c r="D8" i="1"/>
  <c r="D10" i="1"/>
  <c r="D15" i="1"/>
  <c r="D13" i="1"/>
  <c r="D21" i="1"/>
  <c r="D4" i="1"/>
  <c r="D14" i="1"/>
  <c r="D11" i="1"/>
  <c r="D17" i="1"/>
  <c r="D29" i="1"/>
  <c r="D5" i="1"/>
  <c r="D12" i="1"/>
  <c r="D22" i="1"/>
  <c r="D26" i="1"/>
  <c r="D7" i="1"/>
  <c r="E20" i="1"/>
  <c r="E28" i="1"/>
  <c r="E9" i="1"/>
  <c r="E27" i="1"/>
  <c r="E19" i="1"/>
  <c r="E18" i="1"/>
  <c r="D6" i="1"/>
  <c r="A11" i="8"/>
  <c r="A15" i="8"/>
  <c r="A19" i="8"/>
  <c r="A21" i="8"/>
  <c r="A22" i="8"/>
  <c r="A24" i="8"/>
  <c r="A27" i="8"/>
  <c r="A28" i="8"/>
  <c r="A29" i="8"/>
  <c r="A30" i="8"/>
  <c r="E1" i="18"/>
  <c r="E9" i="18"/>
  <c r="E5" i="18"/>
  <c r="E6" i="18"/>
  <c r="E4" i="18"/>
  <c r="E2" i="18"/>
  <c r="E7" i="18"/>
  <c r="E3" i="18"/>
  <c r="E24" i="18"/>
  <c r="E16" i="18"/>
  <c r="E10" i="18"/>
  <c r="E15" i="18"/>
  <c r="E17" i="18"/>
  <c r="E25" i="18"/>
  <c r="E18" i="18"/>
  <c r="E23" i="18"/>
  <c r="E21" i="18"/>
  <c r="E11" i="18"/>
  <c r="E22" i="18"/>
  <c r="E12" i="18"/>
  <c r="E19" i="18"/>
  <c r="E13" i="18"/>
  <c r="E20" i="18"/>
  <c r="E26" i="18"/>
  <c r="E14" i="18"/>
  <c r="E8" i="18"/>
  <c r="A32" i="8"/>
  <c r="A33" i="8"/>
  <c r="A34" i="8"/>
  <c r="A35" i="8"/>
  <c r="A36" i="8"/>
  <c r="A37" i="8"/>
  <c r="A38" i="8"/>
  <c r="A39" i="8"/>
  <c r="A40" i="8"/>
  <c r="A41" i="8"/>
  <c r="A43" i="8"/>
  <c r="A44" i="8"/>
  <c r="A45" i="8"/>
  <c r="A46" i="8"/>
  <c r="A47" i="8"/>
  <c r="A48" i="8"/>
  <c r="A49" i="8"/>
  <c r="A51" i="8"/>
  <c r="A52" i="8"/>
  <c r="A53" i="8"/>
  <c r="A54" i="8"/>
  <c r="A55" i="8"/>
  <c r="J8" i="14"/>
  <c r="I8" i="14"/>
  <c r="J9" i="14"/>
  <c r="I9" i="14"/>
  <c r="J11" i="14"/>
  <c r="I11" i="14"/>
  <c r="J12" i="14"/>
  <c r="I12" i="14"/>
  <c r="J13" i="14"/>
  <c r="I13" i="14"/>
  <c r="J14" i="14"/>
  <c r="I14" i="14"/>
  <c r="J15" i="14"/>
  <c r="J16" i="14"/>
  <c r="I16" i="14"/>
  <c r="J17" i="14"/>
  <c r="I17" i="14"/>
  <c r="J18" i="14"/>
  <c r="I18" i="14"/>
  <c r="J19" i="14"/>
  <c r="J20" i="14"/>
  <c r="I20" i="14"/>
  <c r="J21" i="14"/>
  <c r="J22" i="14"/>
  <c r="I22" i="14"/>
  <c r="C8" i="14"/>
  <c r="B8" i="14"/>
  <c r="D8" i="14"/>
  <c r="C9" i="14"/>
  <c r="B9" i="14"/>
  <c r="D9" i="14"/>
  <c r="C10" i="14"/>
  <c r="B10" i="14"/>
  <c r="D10" i="14"/>
  <c r="I10" i="14"/>
  <c r="C11" i="14"/>
  <c r="B11" i="14"/>
  <c r="D11" i="14"/>
  <c r="C12" i="14"/>
  <c r="B12" i="14"/>
  <c r="D12" i="14"/>
  <c r="C13" i="14"/>
  <c r="B13" i="14"/>
  <c r="D13" i="14"/>
  <c r="C14" i="14"/>
  <c r="B14" i="14"/>
  <c r="D14" i="14"/>
  <c r="C15" i="14"/>
  <c r="B15" i="14"/>
  <c r="D15" i="14"/>
  <c r="I15" i="14"/>
  <c r="C16" i="14"/>
  <c r="B16" i="14"/>
  <c r="D16" i="14"/>
  <c r="C17" i="14"/>
  <c r="B17" i="14"/>
  <c r="D17" i="14"/>
  <c r="C18" i="14"/>
  <c r="B18" i="14"/>
  <c r="D18" i="14"/>
  <c r="C19" i="14"/>
  <c r="B19" i="14"/>
  <c r="D19" i="14"/>
  <c r="C20" i="14"/>
  <c r="B20" i="14"/>
  <c r="D20" i="14"/>
  <c r="C21" i="14"/>
  <c r="B21" i="14"/>
  <c r="D21" i="14"/>
  <c r="I21" i="14"/>
  <c r="C22" i="14"/>
  <c r="B22" i="14"/>
  <c r="D22" i="14"/>
  <c r="B23" i="14"/>
  <c r="C23" i="14"/>
  <c r="D23" i="14"/>
  <c r="E23" i="14"/>
  <c r="H23" i="14"/>
  <c r="A12" i="8"/>
  <c r="A42" i="8"/>
  <c r="A50" i="8"/>
  <c r="F42" i="1"/>
  <c r="F35" i="1"/>
  <c r="F52" i="1"/>
  <c r="F41" i="1"/>
  <c r="F53" i="1"/>
  <c r="F48" i="1"/>
  <c r="F49" i="1"/>
  <c r="F50" i="1"/>
  <c r="F34" i="1"/>
  <c r="F43" i="1"/>
  <c r="F44" i="1"/>
  <c r="F31" i="1"/>
  <c r="F46" i="1"/>
  <c r="F47" i="1"/>
  <c r="F51" i="1"/>
  <c r="H6" i="14"/>
  <c r="I19" i="14"/>
  <c r="H5" i="14"/>
  <c r="A6" i="8"/>
  <c r="E16" i="1"/>
  <c r="D16" i="1"/>
  <c r="G56" i="1"/>
  <c r="F4" i="1"/>
  <c r="F15" i="1"/>
  <c r="F27" i="1"/>
  <c r="F13" i="1"/>
  <c r="F18" i="1"/>
  <c r="A20" i="8"/>
  <c r="A16" i="8"/>
  <c r="F11" i="1"/>
  <c r="A7" i="8"/>
  <c r="F23" i="1"/>
  <c r="F6" i="1"/>
  <c r="A14" i="8"/>
  <c r="F9" i="1"/>
  <c r="F12" i="1"/>
  <c r="A9" i="8"/>
  <c r="F10" i="1"/>
  <c r="A10" i="8"/>
  <c r="F24" i="1"/>
  <c r="F7" i="1"/>
  <c r="A17" i="8"/>
  <c r="A8" i="8"/>
  <c r="A25" i="8"/>
  <c r="A31" i="8"/>
  <c r="A23" i="8"/>
  <c r="A13" i="8"/>
  <c r="F29" i="1"/>
  <c r="F21" i="1"/>
  <c r="F8" i="1"/>
  <c r="A26" i="8"/>
  <c r="A18" i="8"/>
  <c r="J56" i="1"/>
  <c r="I56" i="1"/>
  <c r="K56" i="1"/>
  <c r="Z56" i="1"/>
  <c r="Y56" i="1"/>
  <c r="AA56" i="1"/>
  <c r="U56" i="1"/>
  <c r="X56" i="1"/>
  <c r="W56" i="1"/>
  <c r="V56" i="1"/>
  <c r="T56" i="1"/>
  <c r="D2" i="8"/>
  <c r="H56" i="1"/>
  <c r="O56" i="1"/>
  <c r="P56" i="1"/>
  <c r="R56" i="1"/>
  <c r="N56" i="1"/>
  <c r="L56" i="1"/>
  <c r="Q56" i="1"/>
  <c r="M56" i="1"/>
  <c r="S56" i="1"/>
  <c r="F16" i="1"/>
  <c r="F14" i="1"/>
  <c r="F19" i="1"/>
  <c r="F26" i="1"/>
  <c r="F28" i="1"/>
  <c r="F22" i="1"/>
  <c r="F17" i="1"/>
  <c r="F5" i="1"/>
  <c r="F20" i="1"/>
  <c r="F25" i="1"/>
  <c r="J55" i="1"/>
  <c r="J58" i="1"/>
  <c r="I55" i="1"/>
  <c r="I58" i="1"/>
  <c r="K55" i="1"/>
  <c r="K58" i="1"/>
  <c r="AA55" i="1"/>
  <c r="AA58" i="1"/>
  <c r="Z55" i="1"/>
  <c r="Z58" i="1"/>
  <c r="Y55" i="1"/>
  <c r="Y58" i="1"/>
  <c r="V55" i="1"/>
  <c r="V58" i="1"/>
  <c r="W55" i="1"/>
  <c r="W58" i="1"/>
  <c r="X55" i="1"/>
  <c r="X58" i="1"/>
  <c r="T55" i="1"/>
  <c r="T58" i="1"/>
  <c r="U55" i="1"/>
  <c r="U58" i="1"/>
  <c r="G55" i="1"/>
  <c r="G58" i="1"/>
  <c r="Q55" i="1"/>
  <c r="Q58" i="1"/>
  <c r="S55" i="1"/>
  <c r="S58" i="1"/>
  <c r="O55" i="1"/>
  <c r="O58" i="1"/>
  <c r="H55" i="1"/>
  <c r="H58" i="1"/>
  <c r="M55" i="1"/>
  <c r="M58" i="1"/>
  <c r="R55" i="1"/>
  <c r="R58" i="1"/>
  <c r="P55" i="1"/>
  <c r="P58" i="1"/>
  <c r="N55" i="1"/>
  <c r="N58" i="1"/>
  <c r="L55" i="1"/>
  <c r="L58" i="1"/>
  <c r="B2" i="8"/>
</calcChain>
</file>

<file path=xl/sharedStrings.xml><?xml version="1.0" encoding="utf-8"?>
<sst xmlns="http://schemas.openxmlformats.org/spreadsheetml/2006/main" count="383" uniqueCount="181">
  <si>
    <t>Survey Name</t>
  </si>
  <si>
    <t>Final Score</t>
  </si>
  <si>
    <t>weeks available</t>
  </si>
  <si>
    <t>return on effort</t>
  </si>
  <si>
    <t>weeks used</t>
  </si>
  <si>
    <t xml:space="preserve"> </t>
  </si>
  <si>
    <t>Fund raising</t>
  </si>
  <si>
    <t>Professional development</t>
  </si>
  <si>
    <t>Supervision</t>
  </si>
  <si>
    <t>Research</t>
  </si>
  <si>
    <t>External activities</t>
  </si>
  <si>
    <t>WHRs</t>
  </si>
  <si>
    <t>Analysis and summary</t>
  </si>
  <si>
    <t>Data management</t>
  </si>
  <si>
    <t>Monitoring</t>
  </si>
  <si>
    <t>Conservation delivery</t>
  </si>
  <si>
    <t>Planning</t>
  </si>
  <si>
    <t>Leave</t>
  </si>
  <si>
    <t>Safety and other training</t>
  </si>
  <si>
    <t>Other duties</t>
  </si>
  <si>
    <t>Refuge surveillance</t>
  </si>
  <si>
    <t>weeks</t>
  </si>
  <si>
    <t>% time</t>
  </si>
  <si>
    <t>Hrs/wk</t>
  </si>
  <si>
    <t>Wks</t>
  </si>
  <si>
    <t>Average Hrs/yr.</t>
  </si>
  <si>
    <t>% of Time</t>
  </si>
  <si>
    <t>Refuge Biologist Duty</t>
  </si>
  <si>
    <t xml:space="preserve">Estimated Annual Commitment (weeks) </t>
  </si>
  <si>
    <t>Survey</t>
  </si>
  <si>
    <t>1. Estimate commitment to each duty as % of total time in highlighted cells</t>
  </si>
  <si>
    <t>2. Ensure that 100% of time is not exceded ( highlighted in red below when exceeded)</t>
  </si>
  <si>
    <t>3.  Fill in annual survey time commitment estimates and frequency over the life of the IMP on the next sheet (survey time)</t>
  </si>
  <si>
    <t>total weeks (&lt;52)</t>
  </si>
  <si>
    <t>weeks for Biological surveys:</t>
  </si>
  <si>
    <t>hours per year</t>
  </si>
  <si>
    <t>Frequency over life of IMP (# years out of 15 years)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</si>
  <si>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</si>
  <si>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</si>
  <si>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</si>
  <si>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</si>
  <si>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</si>
  <si>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</si>
  <si>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</si>
  <si>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</si>
  <si>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</si>
  <si>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</si>
  <si>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survey name</t>
  </si>
  <si>
    <t>survey selected as constraint?</t>
  </si>
  <si>
    <t>constrained =1</t>
  </si>
  <si>
    <t>Portfolios</t>
  </si>
  <si>
    <t>Freq. over life IMP</t>
  </si>
  <si>
    <t>Return on time over life IMP</t>
  </si>
  <si>
    <t xml:space="preserve">  </t>
  </si>
  <si>
    <t>annual weeks</t>
  </si>
  <si>
    <t>surveys selected directly or via solver in the</t>
  </si>
  <si>
    <t xml:space="preserve"> (yes=1, 0=no)</t>
  </si>
  <si>
    <t>Annual weeks</t>
  </si>
  <si>
    <t>priority</t>
  </si>
  <si>
    <t xml:space="preserve">Portfolio Name: </t>
  </si>
  <si>
    <t># surveys</t>
  </si>
  <si>
    <t>Bathymetry</t>
  </si>
  <si>
    <t>BBS vacant Mo or Iowa routes</t>
  </si>
  <si>
    <t>water level monitoring (hsb and lsa)</t>
  </si>
  <si>
    <t>vegetative cover monitoring</t>
  </si>
  <si>
    <t>Small Mammals Surveys</t>
  </si>
  <si>
    <t>fish surveys</t>
  </si>
  <si>
    <t xml:space="preserve">aquatic invertebrates </t>
  </si>
  <si>
    <t>pollinator inventory</t>
  </si>
  <si>
    <t>mussel surveys</t>
  </si>
  <si>
    <t>Butterfly Surveys</t>
  </si>
  <si>
    <t xml:space="preserve">mid-winter waterfowl survey </t>
  </si>
  <si>
    <t>mid-winter eagle survey</t>
  </si>
  <si>
    <t>bat inventory/monitoring</t>
  </si>
  <si>
    <t>amphibian and reptile</t>
  </si>
  <si>
    <t xml:space="preserve">american woodcock </t>
  </si>
  <si>
    <t>invasive species inventory/monitoring</t>
  </si>
  <si>
    <t xml:space="preserve">forest inventory </t>
  </si>
  <si>
    <t>secretive marshbird monitoring</t>
  </si>
  <si>
    <t>reed canary grass AM vegetation survey</t>
  </si>
  <si>
    <t>Monitoring Avian Productivity and Survivorship (MAPS)</t>
  </si>
  <si>
    <t>Late Summer/ Early Fall Shorebird Surveys</t>
  </si>
  <si>
    <t>landbird point counts</t>
  </si>
  <si>
    <t>Keithsburg Division Contaminants Monitoring</t>
  </si>
  <si>
    <t xml:space="preserve">fall weekly waterfowl surveys (dnr)/waterbird survey </t>
  </si>
  <si>
    <t>aquatic vegetation</t>
  </si>
  <si>
    <t>Final Rank</t>
  </si>
  <si>
    <t>change</t>
  </si>
  <si>
    <t>5% class</t>
  </si>
  <si>
    <t>group</t>
  </si>
  <si>
    <t>90th</t>
  </si>
  <si>
    <t>80th</t>
  </si>
  <si>
    <t>70th</t>
  </si>
  <si>
    <t>50th</t>
  </si>
  <si>
    <t>&lt;50th</t>
  </si>
  <si>
    <t>percentile</t>
  </si>
  <si>
    <t>score</t>
  </si>
  <si>
    <t>Return over life IMP</t>
  </si>
  <si>
    <t>start year</t>
  </si>
  <si>
    <t xml:space="preserve">end year </t>
  </si>
  <si>
    <t>Selection status</t>
  </si>
  <si>
    <t>Portfolio</t>
  </si>
  <si>
    <t>surveyname17</t>
  </si>
  <si>
    <t>surveyname18</t>
  </si>
  <si>
    <t>surveyname19</t>
  </si>
  <si>
    <t>surveyname20</t>
  </si>
  <si>
    <t>surveyname21</t>
  </si>
  <si>
    <t>surveyname22</t>
  </si>
  <si>
    <t>surveyname23</t>
  </si>
  <si>
    <t>surveyname24</t>
  </si>
  <si>
    <t>surveyname25</t>
  </si>
  <si>
    <t>surveyname26</t>
  </si>
  <si>
    <t>Final SMART tool score</t>
  </si>
  <si>
    <t>surveyname27</t>
  </si>
  <si>
    <t>surveyname28</t>
  </si>
  <si>
    <t>surveyname29</t>
  </si>
  <si>
    <t>surveyname30</t>
  </si>
  <si>
    <t>surveyname31</t>
  </si>
  <si>
    <t>surveyname32</t>
  </si>
  <si>
    <t>surveyname33</t>
  </si>
  <si>
    <t>surveyname34</t>
  </si>
  <si>
    <t>surveyname35</t>
  </si>
  <si>
    <t>surveyname36</t>
  </si>
  <si>
    <t>surveyname37</t>
  </si>
  <si>
    <t>surveyname38</t>
  </si>
  <si>
    <t>surveyname39</t>
  </si>
  <si>
    <t>surveyname40</t>
  </si>
  <si>
    <t>surveyname41</t>
  </si>
  <si>
    <t>surveyname42</t>
  </si>
  <si>
    <t>surveyname43</t>
  </si>
  <si>
    <t>surveyname44</t>
  </si>
  <si>
    <t>surveyname45</t>
  </si>
  <si>
    <t>surveyname46</t>
  </si>
  <si>
    <t>surveyname47</t>
  </si>
  <si>
    <t>surveyname48</t>
  </si>
  <si>
    <t>surveyname49</t>
  </si>
  <si>
    <t>surveyname50</t>
  </si>
  <si>
    <t>Contaminants Assessment</t>
  </si>
  <si>
    <t>Forest &amp; Snag Inventory</t>
  </si>
  <si>
    <t>Forest Invasives Adaptive Management</t>
  </si>
  <si>
    <t>Giant Cane ARM Monitoring</t>
  </si>
  <si>
    <t>Giant Cane Inventory</t>
  </si>
  <si>
    <t>Integrated Waterbird Management and Monitoring</t>
  </si>
  <si>
    <t>International Shorebird Surveys</t>
  </si>
  <si>
    <t>Mid-Winter Waterfowl Survey</t>
  </si>
  <si>
    <t>Mobile Forest Bat Acoustic Surveys</t>
  </si>
  <si>
    <t>Moist Soil Plant Inventory</t>
  </si>
  <si>
    <t>Moist Soil Seed Production</t>
  </si>
  <si>
    <t>Passive Forest Bat Acoustic Surveys</t>
  </si>
  <si>
    <t>Reforestation Monitoring</t>
  </si>
  <si>
    <t>forest bat mist netting</t>
  </si>
  <si>
    <t>Veg cover-restoration success monitoring</t>
  </si>
  <si>
    <t>Woodcock Surveys</t>
  </si>
  <si>
    <t>optim c:all inventory</t>
  </si>
  <si>
    <t>optim c:all trust spp</t>
  </si>
  <si>
    <t>optim c:no trust spp</t>
  </si>
  <si>
    <t>optim c:top5</t>
  </si>
  <si>
    <t>optim c:waterbirds</t>
  </si>
  <si>
    <t>optim c:no top5</t>
  </si>
  <si>
    <t>optim c:top2</t>
  </si>
  <si>
    <t>optim c:timex0.5</t>
  </si>
  <si>
    <t>optim c:timex0.5,iwmm</t>
  </si>
  <si>
    <t>top down c:timex0.5</t>
  </si>
  <si>
    <t>top down c:timex0.75</t>
  </si>
  <si>
    <t>optim c:timex0.75</t>
  </si>
  <si>
    <t>optim c:timex0.75, top2</t>
  </si>
  <si>
    <t>top 10</t>
  </si>
  <si>
    <t>top 50%</t>
  </si>
  <si>
    <t>expected</t>
  </si>
  <si>
    <t>current</t>
  </si>
  <si>
    <t>Not selected (future)</t>
  </si>
  <si>
    <t>optim:c all low freq</t>
  </si>
  <si>
    <t>optim:c all low freq,top2</t>
  </si>
  <si>
    <t>% max return</t>
  </si>
  <si>
    <t>all</t>
  </si>
  <si>
    <t>optim c:top1</t>
  </si>
  <si>
    <t>optimized</t>
  </si>
  <si>
    <t>top-down</t>
  </si>
  <si>
    <t>One-time</t>
  </si>
  <si>
    <t>Once every 5 years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</si>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</sst>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74">
    <xf numFmtId="0" fontId="0" fillId="0" borderId="0" xfId="0"/>
    <xf numFmtId="0" fontId="3" fillId="0" borderId="0" xfId="1"/>
    <xf numFmtId="1" fontId="3" fillId="0" borderId="0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/>
    <xf numFmtId="164" fontId="3" fillId="0" borderId="0" xfId="1" applyNumberFormat="1" applyAlignment="1">
      <alignment horizontal="center"/>
    </xf>
    <xf numFmtId="0" fontId="3" fillId="0" borderId="9" xfId="1" applyBorder="1" applyAlignment="1">
      <alignment horizontal="center"/>
    </xf>
    <xf numFmtId="164" fontId="3" fillId="0" borderId="6" xfId="1" applyNumberFormat="1" applyBorder="1" applyAlignment="1">
      <alignment horizontal="center"/>
    </xf>
    <xf numFmtId="0" fontId="3" fillId="0" borderId="6" xfId="1" applyBorder="1"/>
    <xf numFmtId="0" fontId="3" fillId="0" borderId="0" xfId="1" applyAlignment="1">
      <alignment horizontal="center"/>
    </xf>
    <xf numFmtId="0" fontId="1" fillId="0" borderId="0" xfId="3"/>
    <xf numFmtId="164" fontId="3" fillId="0" borderId="0" xfId="1" applyNumberFormat="1"/>
    <xf numFmtId="0" fontId="0" fillId="0" borderId="0" xfId="0" applyAlignment="1">
      <alignment horizontal="center"/>
    </xf>
    <xf numFmtId="0" fontId="5" fillId="0" borderId="0" xfId="3" applyFont="1"/>
    <xf numFmtId="0" fontId="4" fillId="0" borderId="0" xfId="1" applyFont="1" applyBorder="1" applyAlignment="1">
      <alignment horizontal="center" wrapText="1"/>
    </xf>
    <xf numFmtId="164" fontId="4" fillId="0" borderId="0" xfId="1" applyNumberFormat="1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1" xfId="1" applyBorder="1" applyAlignment="1">
      <alignment horizontal="center"/>
    </xf>
    <xf numFmtId="164" fontId="3" fillId="5" borderId="1" xfId="1" applyNumberFormat="1" applyFill="1" applyBorder="1" applyAlignment="1">
      <alignment horizontal="center"/>
    </xf>
    <xf numFmtId="0" fontId="3" fillId="5" borderId="1" xfId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1" fontId="0" fillId="7" borderId="0" xfId="0" applyNumberFormat="1" applyFill="1" applyAlignment="1">
      <alignment horizontal="left"/>
    </xf>
    <xf numFmtId="2" fontId="0" fillId="7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3" fillId="2" borderId="1" xfId="1" applyFont="1" applyFill="1" applyBorder="1" applyAlignment="1">
      <alignment horizontal="right"/>
    </xf>
    <xf numFmtId="0" fontId="3" fillId="0" borderId="25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right"/>
    </xf>
    <xf numFmtId="2" fontId="3" fillId="7" borderId="12" xfId="1" applyNumberFormat="1" applyFont="1" applyFill="1" applyBorder="1" applyAlignment="1">
      <alignment horizontal="center"/>
    </xf>
    <xf numFmtId="164" fontId="3" fillId="7" borderId="1" xfId="1" applyNumberForma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2" fontId="6" fillId="3" borderId="5" xfId="1" applyNumberFormat="1" applyFont="1" applyFill="1" applyBorder="1" applyAlignment="1">
      <alignment horizontal="center"/>
    </xf>
    <xf numFmtId="2" fontId="3" fillId="0" borderId="8" xfId="1" applyNumberFormat="1" applyBorder="1" applyAlignment="1">
      <alignment horizontal="center"/>
    </xf>
    <xf numFmtId="2" fontId="3" fillId="0" borderId="5" xfId="1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7" xfId="3" applyFont="1" applyFill="1" applyBorder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0" fillId="8" borderId="14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7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164" fontId="0" fillId="7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11" xfId="0" applyBorder="1"/>
    <xf numFmtId="2" fontId="0" fillId="7" borderId="0" xfId="0" applyNumberFormat="1" applyFill="1" applyBorder="1" applyAlignment="1">
      <alignment horizontal="left"/>
    </xf>
    <xf numFmtId="164" fontId="0" fillId="7" borderId="0" xfId="0" applyNumberFormat="1" applyFill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  <xf numFmtId="4" fontId="0" fillId="5" borderId="0" xfId="0" applyNumberFormat="1" applyFill="1" applyAlignment="1">
      <alignment horizontal="center"/>
    </xf>
    <xf numFmtId="1" fontId="6" fillId="12" borderId="3" xfId="1" applyNumberFormat="1" applyFont="1" applyFill="1" applyBorder="1" applyAlignment="1">
      <alignment horizontal="center"/>
    </xf>
    <xf numFmtId="0" fontId="6" fillId="12" borderId="6" xfId="1" applyFont="1" applyFill="1" applyBorder="1" applyAlignment="1">
      <alignment horizontal="center"/>
    </xf>
    <xf numFmtId="0" fontId="3" fillId="12" borderId="0" xfId="1" applyFont="1" applyFill="1" applyBorder="1" applyAlignment="1">
      <alignment horizontal="center"/>
    </xf>
    <xf numFmtId="0" fontId="3" fillId="12" borderId="0" xfId="1" applyFill="1" applyBorder="1" applyAlignment="1">
      <alignment horizontal="center"/>
    </xf>
    <xf numFmtId="0" fontId="3" fillId="12" borderId="6" xfId="1" applyFill="1" applyBorder="1" applyAlignment="1">
      <alignment horizontal="center"/>
    </xf>
    <xf numFmtId="165" fontId="0" fillId="7" borderId="14" xfId="0" applyNumberForma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" fontId="0" fillId="0" borderId="0" xfId="0" applyNumberFormat="1"/>
    <xf numFmtId="2" fontId="5" fillId="11" borderId="6" xfId="0" applyNumberFormat="1" applyFont="1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6" xfId="0" applyNumberFormat="1" applyFont="1" applyFill="1" applyBorder="1" applyAlignment="1">
      <alignment horizontal="center" vertical="center" wrapText="1"/>
    </xf>
    <xf numFmtId="164" fontId="0" fillId="7" borderId="6" xfId="0" applyNumberFormat="1" applyFont="1" applyFill="1" applyBorder="1" applyAlignment="1">
      <alignment horizontal="center" vertical="center" wrapText="1"/>
    </xf>
    <xf numFmtId="165" fontId="0" fillId="7" borderId="23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textRotation="180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165" fontId="0" fillId="4" borderId="0" xfId="0" applyNumberFormat="1" applyFill="1" applyAlignment="1">
      <alignment horizontal="left" vertical="top" wrapText="1"/>
    </xf>
    <xf numFmtId="2" fontId="0" fillId="4" borderId="0" xfId="0" applyNumberFormat="1" applyFill="1"/>
    <xf numFmtId="0" fontId="0" fillId="4" borderId="0" xfId="0" applyFill="1"/>
    <xf numFmtId="165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right"/>
    </xf>
    <xf numFmtId="0" fontId="0" fillId="4" borderId="28" xfId="0" applyFill="1" applyBorder="1"/>
    <xf numFmtId="2" fontId="0" fillId="12" borderId="0" xfId="0" applyNumberFormat="1" applyFill="1"/>
    <xf numFmtId="0" fontId="0" fillId="12" borderId="0" xfId="0" applyFill="1"/>
    <xf numFmtId="165" fontId="0" fillId="12" borderId="0" xfId="0" applyNumberFormat="1" applyFill="1" applyAlignment="1">
      <alignment horizontal="center"/>
    </xf>
    <xf numFmtId="0" fontId="5" fillId="4" borderId="0" xfId="0" applyFont="1" applyFill="1" applyAlignment="1">
      <alignment wrapText="1" readingOrder="1"/>
    </xf>
    <xf numFmtId="0" fontId="5" fillId="12" borderId="0" xfId="0" applyFont="1" applyFill="1" applyAlignment="1">
      <alignment wrapText="1" readingOrder="1"/>
    </xf>
    <xf numFmtId="0" fontId="5" fillId="0" borderId="0" xfId="0" applyFont="1" applyAlignment="1">
      <alignment wrapText="1" readingOrder="1"/>
    </xf>
    <xf numFmtId="0" fontId="5" fillId="4" borderId="11" xfId="0" applyFont="1" applyFill="1" applyBorder="1" applyAlignment="1">
      <alignment horizontal="left" vertical="top" wrapText="1" readingOrder="1"/>
    </xf>
    <xf numFmtId="0" fontId="0" fillId="4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4" borderId="11" xfId="0" applyFont="1" applyFill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2" fontId="11" fillId="4" borderId="0" xfId="0" applyNumberFormat="1" applyFont="1" applyFill="1" applyAlignment="1">
      <alignment horizontal="center"/>
    </xf>
    <xf numFmtId="0" fontId="11" fillId="4" borderId="11" xfId="0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11" fillId="4" borderId="0" xfId="0" applyFont="1" applyFill="1"/>
    <xf numFmtId="2" fontId="11" fillId="4" borderId="0" xfId="0" applyNumberFormat="1" applyFont="1" applyFill="1"/>
    <xf numFmtId="0" fontId="1" fillId="4" borderId="18" xfId="3" applyFont="1" applyFill="1" applyBorder="1"/>
    <xf numFmtId="0" fontId="1" fillId="4" borderId="16" xfId="3" applyFill="1" applyBorder="1"/>
    <xf numFmtId="0" fontId="1" fillId="4" borderId="0" xfId="3" applyFill="1"/>
    <xf numFmtId="0" fontId="1" fillId="4" borderId="13" xfId="3" applyFont="1" applyFill="1" applyBorder="1"/>
    <xf numFmtId="0" fontId="1" fillId="4" borderId="11" xfId="3" applyFill="1" applyBorder="1"/>
    <xf numFmtId="0" fontId="2" fillId="4" borderId="12" xfId="3" applyFont="1" applyFill="1" applyBorder="1"/>
    <xf numFmtId="0" fontId="1" fillId="4" borderId="20" xfId="3" applyFill="1" applyBorder="1" applyAlignment="1">
      <alignment horizontal="center"/>
    </xf>
    <xf numFmtId="0" fontId="1" fillId="4" borderId="21" xfId="3" applyFill="1" applyBorder="1" applyAlignment="1">
      <alignment horizontal="center"/>
    </xf>
    <xf numFmtId="0" fontId="1" fillId="4" borderId="21" xfId="3" applyFont="1" applyFill="1" applyBorder="1" applyAlignment="1">
      <alignment horizontal="center"/>
    </xf>
    <xf numFmtId="0" fontId="1" fillId="4" borderId="22" xfId="3" applyFill="1" applyBorder="1" applyAlignment="1">
      <alignment horizontal="center"/>
    </xf>
    <xf numFmtId="0" fontId="1" fillId="4" borderId="15" xfId="3" applyFill="1" applyBorder="1" applyAlignment="1">
      <alignment horizontal="center"/>
    </xf>
    <xf numFmtId="0" fontId="1" fillId="4" borderId="0" xfId="3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" fillId="4" borderId="14" xfId="3" applyFill="1" applyBorder="1" applyAlignment="1">
      <alignment horizontal="center"/>
    </xf>
    <xf numFmtId="0" fontId="1" fillId="4" borderId="13" xfId="3" applyFill="1" applyBorder="1" applyAlignment="1">
      <alignment horizontal="center"/>
    </xf>
    <xf numFmtId="0" fontId="1" fillId="4" borderId="11" xfId="3" applyFill="1" applyBorder="1" applyAlignment="1">
      <alignment horizontal="center"/>
    </xf>
    <xf numFmtId="0" fontId="1" fillId="4" borderId="10" xfId="3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65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1" fontId="0" fillId="7" borderId="11" xfId="0" applyNumberFormat="1" applyFill="1" applyBorder="1" applyAlignment="1">
      <alignment horizontal="center"/>
    </xf>
    <xf numFmtId="2" fontId="0" fillId="7" borderId="11" xfId="0" applyNumberFormat="1" applyFill="1" applyBorder="1" applyAlignment="1">
      <alignment horizontal="left"/>
    </xf>
    <xf numFmtId="2" fontId="0" fillId="7" borderId="11" xfId="0" applyNumberFormat="1" applyFill="1" applyBorder="1" applyAlignment="1">
      <alignment horizontal="center"/>
    </xf>
    <xf numFmtId="164" fontId="0" fillId="7" borderId="11" xfId="0" applyNumberFormat="1" applyFill="1" applyBorder="1" applyAlignment="1">
      <alignment horizontal="center"/>
    </xf>
    <xf numFmtId="165" fontId="0" fillId="7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4" borderId="0" xfId="0" applyNumberFormat="1" applyFill="1" applyAlignment="1">
      <alignment horizontal="left"/>
    </xf>
    <xf numFmtId="2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left"/>
    </xf>
    <xf numFmtId="1" fontId="0" fillId="4" borderId="0" xfId="0" applyNumberFormat="1" applyFill="1" applyAlignment="1">
      <alignment horizontal="left"/>
    </xf>
    <xf numFmtId="0" fontId="12" fillId="4" borderId="0" xfId="0" applyFont="1" applyFill="1" applyAlignment="1">
      <alignment horizontal="center"/>
    </xf>
  </cellXfs>
  <cellStyles count="5">
    <cellStyle name="Currency 2" xfId="2"/>
    <cellStyle name="Normal" xfId="0" builtinId="0"/>
    <cellStyle name="Normal 2" xfId="1"/>
    <cellStyle name="Normal 3" xfId="3"/>
    <cellStyle name="Normal 3 2" xfId="4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Cypress</a:t>
            </a:r>
            <a:r>
              <a:rPr lang="en-US" baseline="0"/>
              <a:t> Creek</a:t>
            </a:r>
            <a:endParaRPr lang="en-US"/>
          </a:p>
        </c:rich>
      </c:tx>
      <c:layout/>
      <c:overlay val="1"/>
    </c:title>
    <c:autoTitleDeleted val="0"/>
    <c:plotArea>
      <c:layout/>
      <c:pieChart>
        <c:varyColors val="1"/>
        <c:ser>
          <c:idx val="0"/>
          <c:order val="0"/>
          <c:cat>
            <c:strRef>
              <c:f>'annual time budget'!$A$8:$A$22</c:f>
              <c:strCache>
                <c:ptCount val="15"/>
                <c:pt idx="0">
                  <c:v>Refuge surveillance</c:v>
                </c:pt>
                <c:pt idx="1">
                  <c:v>Other duties</c:v>
                </c:pt>
                <c:pt idx="2">
                  <c:v>Safety and other training</c:v>
                </c:pt>
                <c:pt idx="3">
                  <c:v>Leave</c:v>
                </c:pt>
                <c:pt idx="4">
                  <c:v>Planning</c:v>
                </c:pt>
                <c:pt idx="5">
                  <c:v>Conservation delivery</c:v>
                </c:pt>
                <c:pt idx="6">
                  <c:v>Monitoring</c:v>
                </c:pt>
                <c:pt idx="7">
                  <c:v>Data management</c:v>
                </c:pt>
                <c:pt idx="8">
                  <c:v>Analysis and summary</c:v>
                </c:pt>
                <c:pt idx="9">
                  <c:v>WHRs</c:v>
                </c:pt>
                <c:pt idx="10">
                  <c:v>External activities</c:v>
                </c:pt>
                <c:pt idx="11">
                  <c:v>Research</c:v>
                </c:pt>
                <c:pt idx="12">
                  <c:v>Supervision</c:v>
                </c:pt>
                <c:pt idx="13">
                  <c:v>Professional development</c:v>
                </c:pt>
                <c:pt idx="14">
                  <c:v>Fund raising</c:v>
                </c:pt>
              </c:strCache>
            </c:strRef>
          </c:cat>
          <c:val>
            <c:numRef>
              <c:f>'annual time budget'!$H$8:$H$22</c:f>
              <c:numCache>
                <c:formatCode>General</c:formatCode>
                <c:ptCount val="15"/>
                <c:pt idx="0">
                  <c:v>5</c:v>
                </c:pt>
                <c:pt idx="1">
                  <c:v>4.8</c:v>
                </c:pt>
                <c:pt idx="2">
                  <c:v>1.9</c:v>
                </c:pt>
                <c:pt idx="3">
                  <c:v>4.7</c:v>
                </c:pt>
                <c:pt idx="4">
                  <c:v>9</c:v>
                </c:pt>
                <c:pt idx="5">
                  <c:v>20</c:v>
                </c:pt>
                <c:pt idx="6">
                  <c:v>36</c:v>
                </c:pt>
                <c:pt idx="7">
                  <c:v>4.8</c:v>
                </c:pt>
                <c:pt idx="8">
                  <c:v>5.6</c:v>
                </c:pt>
                <c:pt idx="9">
                  <c:v>0</c:v>
                </c:pt>
                <c:pt idx="10">
                  <c:v>0.5</c:v>
                </c:pt>
                <c:pt idx="11">
                  <c:v>0</c:v>
                </c:pt>
                <c:pt idx="12">
                  <c:v>4.8</c:v>
                </c:pt>
                <c:pt idx="13">
                  <c:v>1.9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07481514922963E-2"/>
          <c:y val="2.6479152532031824E-2"/>
          <c:w val="0.88690362227950281"/>
          <c:h val="0.88408148041002133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table!$F$55</c:f>
              <c:strCache>
                <c:ptCount val="1"/>
                <c:pt idx="0">
                  <c:v>return on effort</c:v>
                </c:pt>
              </c:strCache>
            </c:strRef>
          </c:tx>
          <c:spPr>
            <a:ln w="28575">
              <a:noFill/>
            </a:ln>
          </c:spPr>
          <c:dPt>
            <c:idx val="1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4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7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8"/>
            <c:marker>
              <c:spPr>
                <a:solidFill>
                  <a:schemeClr val="accent2"/>
                </a:solidFill>
              </c:spPr>
            </c:marker>
            <c:bubble3D val="0"/>
          </c:dPt>
          <c:dLbls>
            <c:dLbl>
              <c:idx val="6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</c:dLbl>
            <c:dLbl>
              <c:idx val="1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</c:dLbl>
            <c:dLbl>
              <c:idx val="18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</c:dLbls>
          <c:xVal>
            <c:numRef>
              <c:f>table!$G$56:$AA$56</c:f>
              <c:numCache>
                <c:formatCode>0.0</c:formatCode>
                <c:ptCount val="21"/>
                <c:pt idx="0">
                  <c:v>26.2</c:v>
                </c:pt>
                <c:pt idx="1">
                  <c:v>25.2</c:v>
                </c:pt>
                <c:pt idx="2">
                  <c:v>35</c:v>
                </c:pt>
                <c:pt idx="3">
                  <c:v>44.2</c:v>
                </c:pt>
                <c:pt idx="4">
                  <c:v>31</c:v>
                </c:pt>
                <c:pt idx="5">
                  <c:v>25.2</c:v>
                </c:pt>
                <c:pt idx="6">
                  <c:v>26.2</c:v>
                </c:pt>
                <c:pt idx="7">
                  <c:v>20.5</c:v>
                </c:pt>
                <c:pt idx="8">
                  <c:v>26.2</c:v>
                </c:pt>
                <c:pt idx="9">
                  <c:v>25.7</c:v>
                </c:pt>
                <c:pt idx="10">
                  <c:v>19.2</c:v>
                </c:pt>
                <c:pt idx="11">
                  <c:v>26.2</c:v>
                </c:pt>
                <c:pt idx="12">
                  <c:v>13.2</c:v>
                </c:pt>
                <c:pt idx="13">
                  <c:v>13.2</c:v>
                </c:pt>
                <c:pt idx="14">
                  <c:v>13.2</c:v>
                </c:pt>
                <c:pt idx="15">
                  <c:v>20</c:v>
                </c:pt>
                <c:pt idx="16">
                  <c:v>19.7</c:v>
                </c:pt>
                <c:pt idx="17">
                  <c:v>19.7</c:v>
                </c:pt>
                <c:pt idx="18">
                  <c:v>26.2</c:v>
                </c:pt>
                <c:pt idx="19">
                  <c:v>25.2</c:v>
                </c:pt>
                <c:pt idx="20">
                  <c:v>25.7</c:v>
                </c:pt>
              </c:numCache>
            </c:numRef>
          </c:xVal>
          <c:yVal>
            <c:numRef>
              <c:f>table!$G$58:$AA$58</c:f>
              <c:numCache>
                <c:formatCode>0</c:formatCode>
                <c:ptCount val="21"/>
                <c:pt idx="0">
                  <c:v>75.501037355323149</c:v>
                </c:pt>
                <c:pt idx="1">
                  <c:v>98.293366191694815</c:v>
                </c:pt>
                <c:pt idx="2">
                  <c:v>32.69301654502754</c:v>
                </c:pt>
                <c:pt idx="3">
                  <c:v>100</c:v>
                </c:pt>
                <c:pt idx="4">
                  <c:v>30.168083156930269</c:v>
                </c:pt>
                <c:pt idx="5">
                  <c:v>98.293366191694815</c:v>
                </c:pt>
                <c:pt idx="6">
                  <c:v>75.008688509051822</c:v>
                </c:pt>
                <c:pt idx="7">
                  <c:v>83.322801807209871</c:v>
                </c:pt>
                <c:pt idx="8">
                  <c:v>75.501037355323149</c:v>
                </c:pt>
                <c:pt idx="9">
                  <c:v>91.118764020094147</c:v>
                </c:pt>
                <c:pt idx="10">
                  <c:v>84.986782934715052</c:v>
                </c:pt>
                <c:pt idx="11">
                  <c:v>90.42947563531429</c:v>
                </c:pt>
                <c:pt idx="12">
                  <c:v>90.952892483649805</c:v>
                </c:pt>
                <c:pt idx="13">
                  <c:v>71.711794256105648</c:v>
                </c:pt>
                <c:pt idx="14">
                  <c:v>62.736301117394923</c:v>
                </c:pt>
                <c:pt idx="15">
                  <c:v>58.913883710888534</c:v>
                </c:pt>
                <c:pt idx="16">
                  <c:v>96.371362674165113</c:v>
                </c:pt>
                <c:pt idx="17">
                  <c:v>73.805461649447622</c:v>
                </c:pt>
                <c:pt idx="18">
                  <c:v>90.42947563531429</c:v>
                </c:pt>
                <c:pt idx="19">
                  <c:v>98.293366191694815</c:v>
                </c:pt>
                <c:pt idx="20">
                  <c:v>93.938580139648025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47950720"/>
        <c:axId val="248689408"/>
      </c:scatterChart>
      <c:valAx>
        <c:axId val="24795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Cost (weeks 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248689408"/>
        <c:crosses val="autoZero"/>
        <c:crossBetween val="midCat"/>
      </c:valAx>
      <c:valAx>
        <c:axId val="2486894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%</a:t>
                </a:r>
                <a:r>
                  <a:rPr lang="en-US" sz="1600" baseline="0"/>
                  <a:t> of </a:t>
                </a:r>
                <a:r>
                  <a:rPr lang="en-US" sz="1600"/>
                  <a:t>Total</a:t>
                </a:r>
                <a:r>
                  <a:rPr lang="en-US" sz="1600" baseline="0"/>
                  <a:t>  P</a:t>
                </a:r>
                <a:r>
                  <a:rPr lang="en-US" sz="1600"/>
                  <a:t>ossible  Benefit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47950720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zoomScale="80" workbookViewId="0" zoomToFit="1"/>
  </sheetViews>
  <pageMargins left="0.7" right="0.7" top="0.75" bottom="0.75" header="0.3" footer="0.3"/>
  <drawing r:id="rId1"/>
</chartsheet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85901</xdr:colOff>
      <xdr:row>3</xdr:row>
      <xdr:rowOff>52994</xdr:rowOff>
    </xdr:from>
    <xdr:to>
      <xdr:col>16</xdr:col>
      <xdr:colOff>193966</xdr:colOff>
      <xdr:row>24</xdr:row>
      <xdr:rowOff>159328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7</xdr:row>
          <xdr:rowOff>38100</xdr:rowOff>
        </xdr:from>
        <xdr:to>
          <xdr:col>5</xdr:col>
          <xdr:colOff>266700</xdr:colOff>
          <xdr:row>13</xdr:row>
          <xdr:rowOff>45720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Capture Portfolio in Summary table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10" zoomScaleNormal="110" workbookViewId="0">
      <selection activeCell="A5" sqref="A5:J22"/>
    </sheetView>
  </sheetViews>
  <sheetFormatPr defaultColWidth="9.109375" defaultRowHeight="14.4" x14ac:dyDescent="0.3"/>
  <cols>
    <col min="1" max="1" width="24.88671875" style="11" customWidth="1"/>
    <col min="2" max="2" width="12.6640625" style="11" hidden="1" customWidth="1"/>
    <col min="3" max="3" width="15.6640625" style="11" hidden="1" customWidth="1"/>
    <col min="4" max="7" width="8.88671875" style="11" hidden="1" customWidth="1"/>
    <col min="8" max="8" width="9.109375" style="11"/>
    <col min="9" max="9" width="15" style="11" customWidth="1"/>
    <col min="10" max="13" width="9.109375" style="11"/>
    <col min="14" max="14" width="24.33203125" style="11" customWidth="1"/>
    <col min="15" max="16" width="10.5546875" style="11" customWidth="1"/>
    <col min="17" max="19" width="10.5546875" style="11" bestFit="1" customWidth="1"/>
    <col min="20" max="16384" width="9.109375" style="11"/>
  </cols>
  <sheetData>
    <row r="1" spans="1:10" x14ac:dyDescent="0.3">
      <c r="A1" s="14" t="s">
        <v>30</v>
      </c>
    </row>
    <row r="2" spans="1:10" x14ac:dyDescent="0.3">
      <c r="A2" s="14" t="s">
        <v>31</v>
      </c>
    </row>
    <row r="3" spans="1:10" x14ac:dyDescent="0.3">
      <c r="A3" s="14" t="s">
        <v>32</v>
      </c>
    </row>
    <row r="4" spans="1:10" x14ac:dyDescent="0.3">
      <c r="A4" s="14"/>
    </row>
    <row r="5" spans="1:10" x14ac:dyDescent="0.3">
      <c r="A5" s="132" t="s">
        <v>33</v>
      </c>
      <c r="B5" s="133"/>
      <c r="C5" s="133"/>
      <c r="D5" s="133"/>
      <c r="E5" s="133"/>
      <c r="F5" s="133"/>
      <c r="G5" s="133"/>
      <c r="H5" s="44">
        <f>SUM($J$8:$J$22)</f>
        <v>52.012</v>
      </c>
      <c r="I5" s="134"/>
      <c r="J5" s="134"/>
    </row>
    <row r="6" spans="1:10" x14ac:dyDescent="0.3">
      <c r="A6" s="135" t="s">
        <v>34</v>
      </c>
      <c r="B6" s="136"/>
      <c r="C6" s="136"/>
      <c r="D6" s="136"/>
      <c r="E6" s="136"/>
      <c r="F6" s="136"/>
      <c r="G6" s="136"/>
      <c r="H6" s="137">
        <f>SUM(J14:J16,J19:J20)</f>
        <v>26.623999999999995</v>
      </c>
      <c r="I6" s="134"/>
      <c r="J6" s="134"/>
    </row>
    <row r="7" spans="1:10" ht="15" thickBot="1" x14ac:dyDescent="0.35">
      <c r="A7" s="138" t="s">
        <v>27</v>
      </c>
      <c r="B7" s="139" t="s">
        <v>26</v>
      </c>
      <c r="C7" s="139" t="s">
        <v>25</v>
      </c>
      <c r="D7" s="139" t="s">
        <v>24</v>
      </c>
      <c r="E7" s="139" t="s">
        <v>23</v>
      </c>
      <c r="F7" s="139"/>
      <c r="G7" s="139"/>
      <c r="H7" s="139" t="s">
        <v>22</v>
      </c>
      <c r="I7" s="140" t="s">
        <v>35</v>
      </c>
      <c r="J7" s="141" t="s">
        <v>21</v>
      </c>
    </row>
    <row r="8" spans="1:10" x14ac:dyDescent="0.3">
      <c r="A8" s="142" t="s">
        <v>20</v>
      </c>
      <c r="B8" s="143">
        <f t="shared" ref="B8:B22" si="0">SUM(C8/2080)</f>
        <v>0.2</v>
      </c>
      <c r="C8" s="143">
        <f t="shared" ref="C8:C22" si="1">SUM(E8*52)</f>
        <v>416</v>
      </c>
      <c r="D8" s="143">
        <f t="shared" ref="D8:D22" si="2">SUM(C8/40)</f>
        <v>10.4</v>
      </c>
      <c r="E8" s="143">
        <v>8</v>
      </c>
      <c r="F8" s="143"/>
      <c r="G8" s="143"/>
      <c r="H8" s="144">
        <v>5</v>
      </c>
      <c r="I8" s="143">
        <f t="shared" ref="I8:I22" si="3">J8*40</f>
        <v>104</v>
      </c>
      <c r="J8" s="145">
        <f>H8/100*52</f>
        <v>2.6</v>
      </c>
    </row>
    <row r="9" spans="1:10" x14ac:dyDescent="0.3">
      <c r="A9" s="142" t="s">
        <v>19</v>
      </c>
      <c r="B9" s="143">
        <f t="shared" si="0"/>
        <v>0.05</v>
      </c>
      <c r="C9" s="143">
        <f t="shared" si="1"/>
        <v>104</v>
      </c>
      <c r="D9" s="143">
        <f t="shared" si="2"/>
        <v>2.6</v>
      </c>
      <c r="E9" s="143">
        <v>2</v>
      </c>
      <c r="F9" s="143"/>
      <c r="G9" s="143"/>
      <c r="H9" s="144">
        <v>4.8</v>
      </c>
      <c r="I9" s="143">
        <f t="shared" si="3"/>
        <v>99.84</v>
      </c>
      <c r="J9" s="145">
        <f>H9/100*52</f>
        <v>2.496</v>
      </c>
    </row>
    <row r="10" spans="1:10" x14ac:dyDescent="0.3">
      <c r="A10" s="142" t="s">
        <v>18</v>
      </c>
      <c r="B10" s="143">
        <f t="shared" si="0"/>
        <v>2.5000000000000001E-2</v>
      </c>
      <c r="C10" s="143">
        <f t="shared" si="1"/>
        <v>52</v>
      </c>
      <c r="D10" s="143">
        <f t="shared" si="2"/>
        <v>1.3</v>
      </c>
      <c r="E10" s="143">
        <v>1</v>
      </c>
      <c r="F10" s="143"/>
      <c r="G10" s="143"/>
      <c r="H10" s="144">
        <v>1.9</v>
      </c>
      <c r="I10" s="143">
        <f t="shared" si="3"/>
        <v>40</v>
      </c>
      <c r="J10" s="145">
        <v>1</v>
      </c>
    </row>
    <row r="11" spans="1:10" x14ac:dyDescent="0.3">
      <c r="A11" s="142" t="s">
        <v>17</v>
      </c>
      <c r="B11" s="143">
        <f t="shared" si="0"/>
        <v>0.15</v>
      </c>
      <c r="C11" s="143">
        <f t="shared" si="1"/>
        <v>312</v>
      </c>
      <c r="D11" s="143">
        <f t="shared" si="2"/>
        <v>7.8</v>
      </c>
      <c r="E11" s="143">
        <v>6</v>
      </c>
      <c r="F11" s="143"/>
      <c r="G11" s="143"/>
      <c r="H11" s="144">
        <v>4.7</v>
      </c>
      <c r="I11" s="143">
        <f t="shared" si="3"/>
        <v>97.759999999999991</v>
      </c>
      <c r="J11" s="145">
        <f t="shared" ref="J11:J22" si="4">H11/100*52</f>
        <v>2.444</v>
      </c>
    </row>
    <row r="12" spans="1:10" x14ac:dyDescent="0.3">
      <c r="A12" s="142" t="s">
        <v>16</v>
      </c>
      <c r="B12" s="143">
        <f t="shared" si="0"/>
        <v>0.1</v>
      </c>
      <c r="C12" s="143">
        <f t="shared" si="1"/>
        <v>208</v>
      </c>
      <c r="D12" s="143">
        <f t="shared" si="2"/>
        <v>5.2</v>
      </c>
      <c r="E12" s="143">
        <v>4</v>
      </c>
      <c r="F12" s="143"/>
      <c r="G12" s="143"/>
      <c r="H12" s="144">
        <v>9</v>
      </c>
      <c r="I12" s="143">
        <f t="shared" si="3"/>
        <v>187.2</v>
      </c>
      <c r="J12" s="145">
        <f t="shared" si="4"/>
        <v>4.68</v>
      </c>
    </row>
    <row r="13" spans="1:10" x14ac:dyDescent="0.3">
      <c r="A13" s="142" t="s">
        <v>15</v>
      </c>
      <c r="B13" s="143">
        <f t="shared" si="0"/>
        <v>0.2</v>
      </c>
      <c r="C13" s="143">
        <f t="shared" si="1"/>
        <v>416</v>
      </c>
      <c r="D13" s="143">
        <f t="shared" si="2"/>
        <v>10.4</v>
      </c>
      <c r="E13" s="143">
        <v>8</v>
      </c>
      <c r="F13" s="143"/>
      <c r="G13" s="143"/>
      <c r="H13" s="144">
        <v>20</v>
      </c>
      <c r="I13" s="143">
        <f t="shared" si="3"/>
        <v>416</v>
      </c>
      <c r="J13" s="145">
        <f t="shared" si="4"/>
        <v>10.4</v>
      </c>
    </row>
    <row r="14" spans="1:10" x14ac:dyDescent="0.3">
      <c r="A14" s="142" t="s">
        <v>14</v>
      </c>
      <c r="B14" s="143">
        <f t="shared" si="0"/>
        <v>0.2</v>
      </c>
      <c r="C14" s="143">
        <f t="shared" si="1"/>
        <v>416</v>
      </c>
      <c r="D14" s="143">
        <f t="shared" si="2"/>
        <v>10.4</v>
      </c>
      <c r="E14" s="143">
        <v>8</v>
      </c>
      <c r="F14" s="143"/>
      <c r="G14" s="143"/>
      <c r="H14" s="144">
        <v>36</v>
      </c>
      <c r="I14" s="143">
        <f t="shared" si="3"/>
        <v>748.8</v>
      </c>
      <c r="J14" s="145">
        <f t="shared" si="4"/>
        <v>18.72</v>
      </c>
    </row>
    <row r="15" spans="1:10" x14ac:dyDescent="0.3">
      <c r="A15" s="142" t="s">
        <v>13</v>
      </c>
      <c r="B15" s="143">
        <f t="shared" si="0"/>
        <v>0.1</v>
      </c>
      <c r="C15" s="143">
        <f t="shared" si="1"/>
        <v>208</v>
      </c>
      <c r="D15" s="143">
        <f t="shared" si="2"/>
        <v>5.2</v>
      </c>
      <c r="E15" s="143">
        <v>4</v>
      </c>
      <c r="F15" s="143"/>
      <c r="G15" s="143"/>
      <c r="H15" s="144">
        <v>4.8</v>
      </c>
      <c r="I15" s="143">
        <f t="shared" si="3"/>
        <v>99.84</v>
      </c>
      <c r="J15" s="145">
        <f t="shared" si="4"/>
        <v>2.496</v>
      </c>
    </row>
    <row r="16" spans="1:10" x14ac:dyDescent="0.3">
      <c r="A16" s="142" t="s">
        <v>12</v>
      </c>
      <c r="B16" s="143">
        <f t="shared" si="0"/>
        <v>0.15</v>
      </c>
      <c r="C16" s="143">
        <f t="shared" si="1"/>
        <v>312</v>
      </c>
      <c r="D16" s="143">
        <f t="shared" si="2"/>
        <v>7.8</v>
      </c>
      <c r="E16" s="143">
        <v>6</v>
      </c>
      <c r="F16" s="143"/>
      <c r="G16" s="143"/>
      <c r="H16" s="144">
        <v>5.6</v>
      </c>
      <c r="I16" s="143">
        <f t="shared" si="3"/>
        <v>116.47999999999999</v>
      </c>
      <c r="J16" s="145">
        <f t="shared" si="4"/>
        <v>2.9119999999999999</v>
      </c>
    </row>
    <row r="17" spans="1:10" x14ac:dyDescent="0.3">
      <c r="A17" s="142" t="s">
        <v>11</v>
      </c>
      <c r="B17" s="143">
        <f t="shared" si="0"/>
        <v>1.2500000000000001E-2</v>
      </c>
      <c r="C17" s="143">
        <f t="shared" si="1"/>
        <v>26</v>
      </c>
      <c r="D17" s="143">
        <f t="shared" si="2"/>
        <v>0.65</v>
      </c>
      <c r="E17" s="143">
        <v>0.5</v>
      </c>
      <c r="F17" s="143"/>
      <c r="G17" s="143"/>
      <c r="H17" s="144">
        <v>0</v>
      </c>
      <c r="I17" s="143">
        <f t="shared" si="3"/>
        <v>0</v>
      </c>
      <c r="J17" s="145">
        <f t="shared" si="4"/>
        <v>0</v>
      </c>
    </row>
    <row r="18" spans="1:10" x14ac:dyDescent="0.3">
      <c r="A18" s="142" t="s">
        <v>10</v>
      </c>
      <c r="B18" s="143">
        <f t="shared" si="0"/>
        <v>2.5000000000000001E-2</v>
      </c>
      <c r="C18" s="143">
        <f t="shared" si="1"/>
        <v>52</v>
      </c>
      <c r="D18" s="143">
        <f t="shared" si="2"/>
        <v>1.3</v>
      </c>
      <c r="E18" s="143">
        <v>1</v>
      </c>
      <c r="F18" s="143"/>
      <c r="G18" s="143"/>
      <c r="H18" s="144">
        <v>0.5</v>
      </c>
      <c r="I18" s="143">
        <f t="shared" si="3"/>
        <v>10.4</v>
      </c>
      <c r="J18" s="145">
        <f t="shared" si="4"/>
        <v>0.26</v>
      </c>
    </row>
    <row r="19" spans="1:10" x14ac:dyDescent="0.3">
      <c r="A19" s="142" t="s">
        <v>9</v>
      </c>
      <c r="B19" s="143">
        <f t="shared" si="0"/>
        <v>2.5000000000000001E-2</v>
      </c>
      <c r="C19" s="143">
        <f t="shared" si="1"/>
        <v>52</v>
      </c>
      <c r="D19" s="143">
        <f t="shared" si="2"/>
        <v>1.3</v>
      </c>
      <c r="E19" s="143">
        <v>1</v>
      </c>
      <c r="F19" s="143"/>
      <c r="G19" s="143"/>
      <c r="H19" s="144">
        <v>0</v>
      </c>
      <c r="I19" s="143">
        <f t="shared" si="3"/>
        <v>0</v>
      </c>
      <c r="J19" s="145">
        <f t="shared" si="4"/>
        <v>0</v>
      </c>
    </row>
    <row r="20" spans="1:10" x14ac:dyDescent="0.3">
      <c r="A20" s="142" t="s">
        <v>8</v>
      </c>
      <c r="B20" s="143">
        <f t="shared" si="0"/>
        <v>2.5000000000000001E-2</v>
      </c>
      <c r="C20" s="143">
        <f t="shared" si="1"/>
        <v>52</v>
      </c>
      <c r="D20" s="143">
        <f t="shared" si="2"/>
        <v>1.3</v>
      </c>
      <c r="E20" s="143">
        <v>1</v>
      </c>
      <c r="F20" s="143"/>
      <c r="G20" s="143"/>
      <c r="H20" s="144">
        <v>4.8</v>
      </c>
      <c r="I20" s="143">
        <f t="shared" si="3"/>
        <v>99.84</v>
      </c>
      <c r="J20" s="145">
        <f t="shared" si="4"/>
        <v>2.496</v>
      </c>
    </row>
    <row r="21" spans="1:10" x14ac:dyDescent="0.3">
      <c r="A21" s="142" t="s">
        <v>7</v>
      </c>
      <c r="B21" s="143">
        <f t="shared" si="0"/>
        <v>2.5000000000000001E-2</v>
      </c>
      <c r="C21" s="143">
        <f t="shared" si="1"/>
        <v>52</v>
      </c>
      <c r="D21" s="143">
        <f t="shared" si="2"/>
        <v>1.3</v>
      </c>
      <c r="E21" s="143">
        <v>1</v>
      </c>
      <c r="F21" s="143"/>
      <c r="G21" s="143"/>
      <c r="H21" s="144">
        <v>1.9</v>
      </c>
      <c r="I21" s="143">
        <f t="shared" si="3"/>
        <v>39.519999999999996</v>
      </c>
      <c r="J21" s="145">
        <f t="shared" si="4"/>
        <v>0.98799999999999999</v>
      </c>
    </row>
    <row r="22" spans="1:10" x14ac:dyDescent="0.3">
      <c r="A22" s="146" t="s">
        <v>6</v>
      </c>
      <c r="B22" s="147">
        <f t="shared" si="0"/>
        <v>1.2500000000000001E-2</v>
      </c>
      <c r="C22" s="147">
        <f t="shared" si="1"/>
        <v>26</v>
      </c>
      <c r="D22" s="147">
        <f t="shared" si="2"/>
        <v>0.65</v>
      </c>
      <c r="E22" s="147">
        <v>0.5</v>
      </c>
      <c r="F22" s="147"/>
      <c r="G22" s="147"/>
      <c r="H22" s="144">
        <v>1</v>
      </c>
      <c r="I22" s="147">
        <f t="shared" si="3"/>
        <v>20.8</v>
      </c>
      <c r="J22" s="148">
        <f t="shared" si="4"/>
        <v>0.52</v>
      </c>
    </row>
    <row r="23" spans="1:10" x14ac:dyDescent="0.3">
      <c r="B23" s="11">
        <f>SUM(B8:B22)</f>
        <v>1.2999999999999996</v>
      </c>
      <c r="C23" s="11">
        <f>SUM(C8:C22)</f>
        <v>2704</v>
      </c>
      <c r="D23" s="11">
        <f>SUM(D8:D22)</f>
        <v>67.599999999999994</v>
      </c>
      <c r="E23" s="11">
        <f>SUM(E8:E22)</f>
        <v>52</v>
      </c>
      <c r="H23" s="11">
        <f>SUM(H8:H22)</f>
        <v>100</v>
      </c>
    </row>
  </sheetData>
  <conditionalFormatting sqref="H5">
    <cfRule type="cellIs" dxfId="1" priority="1" operator="greaterThan">
      <formula>52</formula>
    </cfRule>
    <cfRule type="cellIs" dxfId="0" priority="2" operator="greaterThan">
      <formula>52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F24"/>
    </sheetView>
  </sheetViews>
  <sheetFormatPr defaultRowHeight="14.4" x14ac:dyDescent="0.3"/>
  <cols>
    <col min="1" max="1" width="12.109375" customWidth="1"/>
    <col min="2" max="2" width="42.21875" customWidth="1"/>
    <col min="3" max="3" width="8.88671875" style="102"/>
    <col min="4" max="4" width="11.77734375" customWidth="1"/>
    <col min="5" max="5" width="10.77734375" customWidth="1"/>
    <col min="6" max="6" width="15.77734375" style="102" customWidth="1"/>
  </cols>
  <sheetData>
    <row r="1" spans="1:7" ht="17.399999999999999" x14ac:dyDescent="0.3">
      <c r="A1" s="173" t="s">
        <v>178</v>
      </c>
      <c r="B1" s="173"/>
      <c r="C1" s="173"/>
      <c r="D1" s="173"/>
      <c r="E1" s="173"/>
      <c r="F1" s="173"/>
    </row>
    <row r="2" spans="1:7" s="123" customFormat="1" ht="25.95" customHeight="1" x14ac:dyDescent="0.3">
      <c r="A2" s="124" t="s">
        <v>58</v>
      </c>
      <c r="B2" s="124" t="s">
        <v>0</v>
      </c>
      <c r="C2" s="125" t="s">
        <v>1</v>
      </c>
      <c r="D2" s="124" t="s">
        <v>57</v>
      </c>
      <c r="E2" s="124" t="s">
        <v>51</v>
      </c>
      <c r="F2" s="125" t="s">
        <v>52</v>
      </c>
      <c r="G2" s="122"/>
    </row>
    <row r="3" spans="1:7" x14ac:dyDescent="0.3">
      <c r="A3" s="126">
        <v>13</v>
      </c>
      <c r="B3" s="126" t="s">
        <v>137</v>
      </c>
      <c r="C3" s="127">
        <v>0.19634703196347031</v>
      </c>
      <c r="D3" s="126">
        <v>0.5</v>
      </c>
      <c r="E3" s="126">
        <v>1</v>
      </c>
      <c r="F3" s="127">
        <v>0.39269406392694062</v>
      </c>
    </row>
    <row r="4" spans="1:7" x14ac:dyDescent="0.3">
      <c r="A4" s="126">
        <v>14</v>
      </c>
      <c r="B4" s="126" t="s">
        <v>141</v>
      </c>
      <c r="C4" s="127">
        <v>0.17808219178082191</v>
      </c>
      <c r="D4" s="126">
        <v>2</v>
      </c>
      <c r="E4" s="126">
        <v>1</v>
      </c>
      <c r="F4" s="127">
        <v>8.9041095890410954E-2</v>
      </c>
    </row>
    <row r="5" spans="1:7" x14ac:dyDescent="0.3">
      <c r="A5" s="126">
        <v>3</v>
      </c>
      <c r="B5" s="126" t="s">
        <v>138</v>
      </c>
      <c r="C5" s="127">
        <v>0.50228310502283102</v>
      </c>
      <c r="D5" s="126">
        <v>6</v>
      </c>
      <c r="E5" s="126">
        <v>1</v>
      </c>
      <c r="F5" s="127">
        <v>8.3713850837138504E-2</v>
      </c>
    </row>
    <row r="6" spans="1:7" x14ac:dyDescent="0.3">
      <c r="A6" s="126"/>
      <c r="B6" s="126"/>
      <c r="C6" s="127"/>
      <c r="D6" s="126"/>
      <c r="E6" s="126"/>
      <c r="F6" s="127"/>
    </row>
    <row r="7" spans="1:7" ht="17.399999999999999" x14ac:dyDescent="0.3">
      <c r="A7" s="173" t="s">
        <v>179</v>
      </c>
      <c r="B7" s="173"/>
      <c r="C7" s="173"/>
      <c r="D7" s="173"/>
      <c r="E7" s="173"/>
      <c r="F7" s="173"/>
    </row>
    <row r="8" spans="1:7" s="123" customFormat="1" ht="25.95" customHeight="1" x14ac:dyDescent="0.3">
      <c r="A8" s="128" t="s">
        <v>58</v>
      </c>
      <c r="B8" s="128" t="s">
        <v>0</v>
      </c>
      <c r="C8" s="129" t="s">
        <v>1</v>
      </c>
      <c r="D8" s="128" t="s">
        <v>57</v>
      </c>
      <c r="E8" s="128" t="s">
        <v>51</v>
      </c>
      <c r="F8" s="129" t="s">
        <v>52</v>
      </c>
    </row>
    <row r="9" spans="1:7" x14ac:dyDescent="0.3">
      <c r="A9" s="126">
        <v>8</v>
      </c>
      <c r="B9" s="126" t="s">
        <v>151</v>
      </c>
      <c r="C9" s="127">
        <v>0.38356164383561642</v>
      </c>
      <c r="D9" s="126">
        <v>2</v>
      </c>
      <c r="E9" s="126">
        <v>3</v>
      </c>
      <c r="F9" s="127">
        <v>6.3926940639269403E-2</v>
      </c>
    </row>
    <row r="10" spans="1:7" x14ac:dyDescent="0.3">
      <c r="A10" s="130"/>
      <c r="B10" s="130"/>
      <c r="C10" s="131"/>
      <c r="D10" s="130"/>
      <c r="E10" s="130"/>
      <c r="F10" s="131"/>
    </row>
    <row r="11" spans="1:7" ht="17.399999999999999" x14ac:dyDescent="0.3">
      <c r="A11" s="173" t="s">
        <v>180</v>
      </c>
      <c r="B11" s="173"/>
      <c r="C11" s="173"/>
      <c r="D11" s="173"/>
      <c r="E11" s="173"/>
      <c r="F11" s="173"/>
    </row>
    <row r="12" spans="1:7" s="123" customFormat="1" ht="25.95" customHeight="1" x14ac:dyDescent="0.3">
      <c r="A12" s="128" t="s">
        <v>58</v>
      </c>
      <c r="B12" s="128" t="s">
        <v>0</v>
      </c>
      <c r="C12" s="129" t="s">
        <v>1</v>
      </c>
      <c r="D12" s="128" t="s">
        <v>57</v>
      </c>
      <c r="E12" s="128" t="s">
        <v>51</v>
      </c>
      <c r="F12" s="129" t="s">
        <v>52</v>
      </c>
    </row>
    <row r="13" spans="1:7" x14ac:dyDescent="0.3">
      <c r="A13" s="126">
        <v>6</v>
      </c>
      <c r="B13" s="126" t="s">
        <v>145</v>
      </c>
      <c r="C13" s="127">
        <v>0.40182648401826482</v>
      </c>
      <c r="D13" s="126">
        <v>0.5</v>
      </c>
      <c r="E13" s="126">
        <v>15</v>
      </c>
      <c r="F13" s="127">
        <v>5.357686453576864E-2</v>
      </c>
    </row>
    <row r="14" spans="1:7" x14ac:dyDescent="0.3">
      <c r="A14" s="126">
        <v>15</v>
      </c>
      <c r="B14" s="126" t="s">
        <v>144</v>
      </c>
      <c r="C14" s="127">
        <v>0.15981735159817351</v>
      </c>
      <c r="D14" s="126">
        <v>0.2</v>
      </c>
      <c r="E14" s="126">
        <v>15</v>
      </c>
      <c r="F14" s="127">
        <v>5.3272450532724502E-2</v>
      </c>
    </row>
    <row r="15" spans="1:7" x14ac:dyDescent="0.3">
      <c r="A15" s="126">
        <v>4</v>
      </c>
      <c r="B15" s="126" t="s">
        <v>139</v>
      </c>
      <c r="C15" s="127">
        <v>0.44748858447488582</v>
      </c>
      <c r="D15" s="126">
        <v>2</v>
      </c>
      <c r="E15" s="126">
        <v>15</v>
      </c>
      <c r="F15" s="127">
        <v>1.491628614916286E-2</v>
      </c>
    </row>
    <row r="16" spans="1:7" x14ac:dyDescent="0.3">
      <c r="A16" s="126">
        <v>5</v>
      </c>
      <c r="B16" s="126" t="s">
        <v>149</v>
      </c>
      <c r="C16" s="127">
        <v>0.44292237442922372</v>
      </c>
      <c r="D16" s="126">
        <v>2</v>
      </c>
      <c r="E16" s="126">
        <v>15</v>
      </c>
      <c r="F16" s="127">
        <v>1.4764079147640791E-2</v>
      </c>
    </row>
    <row r="17" spans="1:6" x14ac:dyDescent="0.3">
      <c r="A17" s="126">
        <v>9</v>
      </c>
      <c r="B17" s="126" t="s">
        <v>140</v>
      </c>
      <c r="C17" s="127">
        <v>0.36073059360730592</v>
      </c>
      <c r="D17" s="126">
        <v>2</v>
      </c>
      <c r="E17" s="126">
        <v>15</v>
      </c>
      <c r="F17" s="127">
        <v>1.202435312024353E-2</v>
      </c>
    </row>
    <row r="18" spans="1:6" x14ac:dyDescent="0.3">
      <c r="A18" s="126">
        <v>16</v>
      </c>
      <c r="B18" s="126" t="s">
        <v>152</v>
      </c>
      <c r="C18" s="127">
        <v>6.8493150684931503E-2</v>
      </c>
      <c r="D18" s="126">
        <v>0.5</v>
      </c>
      <c r="E18" s="126">
        <v>15</v>
      </c>
      <c r="F18" s="127">
        <v>9.1324200913242004E-3</v>
      </c>
    </row>
    <row r="19" spans="1:6" x14ac:dyDescent="0.3">
      <c r="A19" s="126">
        <v>10</v>
      </c>
      <c r="B19" s="126" t="s">
        <v>147</v>
      </c>
      <c r="C19" s="127">
        <v>0.26484018264840181</v>
      </c>
      <c r="D19" s="126">
        <v>2</v>
      </c>
      <c r="E19" s="126">
        <v>15</v>
      </c>
      <c r="F19" s="127">
        <v>8.8280060882800597E-3</v>
      </c>
    </row>
    <row r="20" spans="1:6" x14ac:dyDescent="0.3">
      <c r="A20" s="126">
        <v>11</v>
      </c>
      <c r="B20" s="126" t="s">
        <v>146</v>
      </c>
      <c r="C20" s="127">
        <v>0.24657534246575341</v>
      </c>
      <c r="D20" s="126">
        <v>2</v>
      </c>
      <c r="E20" s="126">
        <v>15</v>
      </c>
      <c r="F20" s="127">
        <v>8.21917808219178E-3</v>
      </c>
    </row>
    <row r="21" spans="1:6" x14ac:dyDescent="0.3">
      <c r="A21" s="126">
        <v>7</v>
      </c>
      <c r="B21" s="126" t="s">
        <v>148</v>
      </c>
      <c r="C21" s="127">
        <v>0.40182648401826482</v>
      </c>
      <c r="D21" s="126">
        <v>3.5</v>
      </c>
      <c r="E21" s="126">
        <v>15</v>
      </c>
      <c r="F21" s="127">
        <v>7.6538377908240921E-3</v>
      </c>
    </row>
    <row r="22" spans="1:6" x14ac:dyDescent="0.3">
      <c r="A22" s="126">
        <v>2</v>
      </c>
      <c r="B22" s="126" t="s">
        <v>150</v>
      </c>
      <c r="C22" s="127">
        <v>0.52054794520547953</v>
      </c>
      <c r="D22" s="126">
        <v>5</v>
      </c>
      <c r="E22" s="126">
        <v>15</v>
      </c>
      <c r="F22" s="127">
        <v>6.9406392694063941E-3</v>
      </c>
    </row>
    <row r="23" spans="1:6" x14ac:dyDescent="0.3">
      <c r="A23" s="126">
        <v>1</v>
      </c>
      <c r="B23" s="126" t="s">
        <v>142</v>
      </c>
      <c r="C23" s="127">
        <v>0.54794520547945202</v>
      </c>
      <c r="D23" s="126">
        <v>10</v>
      </c>
      <c r="E23" s="126">
        <v>15</v>
      </c>
      <c r="F23" s="127">
        <v>3.6529680365296802E-3</v>
      </c>
    </row>
    <row r="24" spans="1:6" x14ac:dyDescent="0.3">
      <c r="A24" s="126">
        <v>12</v>
      </c>
      <c r="B24" s="126" t="s">
        <v>143</v>
      </c>
      <c r="C24" s="127">
        <v>0.21004566210045661</v>
      </c>
      <c r="D24" s="126">
        <v>4</v>
      </c>
      <c r="E24" s="126">
        <v>15</v>
      </c>
      <c r="F24" s="127">
        <v>3.5007610350076103E-3</v>
      </c>
    </row>
  </sheetData>
  <sortState ref="A2:F17">
    <sortCondition descending="1" ref="F2:F17"/>
  </sortState>
  <mergeCells count="3">
    <mergeCell ref="A7:F7"/>
    <mergeCell ref="A1:F1"/>
    <mergeCell ref="A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sqref="A1:C17"/>
    </sheetView>
  </sheetViews>
  <sheetFormatPr defaultRowHeight="14.4" x14ac:dyDescent="0.3"/>
  <cols>
    <col min="1" max="1" width="49.33203125" style="74" customWidth="1"/>
    <col min="2" max="2" width="8.88671875" customWidth="1"/>
    <col min="3" max="3" width="21.33203125" style="46" customWidth="1"/>
    <col min="4" max="4" width="11.109375" style="46" hidden="1" customWidth="1"/>
    <col min="5" max="6" width="0" hidden="1" customWidth="1"/>
    <col min="7" max="7" width="9.5546875" hidden="1" customWidth="1"/>
    <col min="8" max="10" width="0" hidden="1" customWidth="1"/>
  </cols>
  <sheetData>
    <row r="1" spans="1:9" ht="15" thickBot="1" x14ac:dyDescent="0.35">
      <c r="A1" s="73" t="s">
        <v>29</v>
      </c>
      <c r="B1" s="47" t="s">
        <v>86</v>
      </c>
      <c r="C1" s="48" t="s">
        <v>112</v>
      </c>
      <c r="D1" s="48" t="s">
        <v>87</v>
      </c>
      <c r="E1" s="47" t="s">
        <v>88</v>
      </c>
      <c r="F1" s="47" t="s">
        <v>89</v>
      </c>
    </row>
    <row r="2" spans="1:9" x14ac:dyDescent="0.3">
      <c r="A2" s="149" t="s">
        <v>142</v>
      </c>
      <c r="B2" s="55">
        <v>1</v>
      </c>
      <c r="C2" s="150">
        <v>0.54794520547945202</v>
      </c>
      <c r="D2" s="45" t="s">
        <v>5</v>
      </c>
      <c r="E2" s="13" t="s">
        <v>37</v>
      </c>
      <c r="F2" s="55">
        <v>1</v>
      </c>
      <c r="G2" s="39" t="s">
        <v>96</v>
      </c>
      <c r="H2" s="39" t="s">
        <v>95</v>
      </c>
      <c r="I2" s="40" t="s">
        <v>89</v>
      </c>
    </row>
    <row r="3" spans="1:9" x14ac:dyDescent="0.3">
      <c r="A3" s="149" t="s">
        <v>150</v>
      </c>
      <c r="B3" s="55">
        <v>2</v>
      </c>
      <c r="C3" s="150">
        <v>0.52054794520547953</v>
      </c>
      <c r="D3" s="45">
        <f>((C2-C3)/C2)*100</f>
        <v>4.9999999999999796</v>
      </c>
      <c r="E3" s="13" t="s">
        <v>38</v>
      </c>
      <c r="F3" s="55">
        <v>1</v>
      </c>
      <c r="G3" s="41">
        <f>_xlfn.PERCENTILE.EXC(C3:C27,0.9)</f>
        <v>0.50958904109589043</v>
      </c>
      <c r="H3" s="41" t="s">
        <v>90</v>
      </c>
      <c r="I3" s="49">
        <v>1</v>
      </c>
    </row>
    <row r="4" spans="1:9" x14ac:dyDescent="0.3">
      <c r="A4" s="149" t="s">
        <v>138</v>
      </c>
      <c r="B4" s="55">
        <v>3</v>
      </c>
      <c r="C4" s="150">
        <v>0.50228310502283102</v>
      </c>
      <c r="D4" s="45">
        <f t="shared" ref="D4:D26" si="0">((C3-C4)/C3)*100</f>
        <v>3.5087719298245821</v>
      </c>
      <c r="E4" s="13" t="s">
        <v>39</v>
      </c>
      <c r="F4" s="13">
        <v>2</v>
      </c>
      <c r="G4" s="41">
        <f>_xlfn.PERCENTILE.EXC(C4:C28,0.8)</f>
        <v>0.44292237442922372</v>
      </c>
      <c r="H4" s="41" t="s">
        <v>91</v>
      </c>
      <c r="I4" s="54">
        <v>2</v>
      </c>
    </row>
    <row r="5" spans="1:9" x14ac:dyDescent="0.3">
      <c r="A5" s="149" t="s">
        <v>139</v>
      </c>
      <c r="B5" s="55">
        <v>4</v>
      </c>
      <c r="C5" s="150">
        <v>0.44748858447488582</v>
      </c>
      <c r="D5" s="45">
        <f t="shared" si="0"/>
        <v>10.909090909090908</v>
      </c>
      <c r="E5" s="13" t="s">
        <v>40</v>
      </c>
      <c r="F5" s="13">
        <v>2</v>
      </c>
      <c r="G5" s="41">
        <f>_xlfn.PERCENTILE.EXC(C5:C29,0.7)</f>
        <v>0.39817351598173512</v>
      </c>
      <c r="H5" s="41" t="s">
        <v>92</v>
      </c>
      <c r="I5" s="51">
        <v>3</v>
      </c>
    </row>
    <row r="6" spans="1:9" x14ac:dyDescent="0.3">
      <c r="A6" s="149" t="s">
        <v>149</v>
      </c>
      <c r="B6" s="55">
        <v>5</v>
      </c>
      <c r="C6" s="150">
        <v>0.44292237442922372</v>
      </c>
      <c r="D6" s="45">
        <f t="shared" si="0"/>
        <v>1.0204081632653061</v>
      </c>
      <c r="E6" s="13" t="s">
        <v>40</v>
      </c>
      <c r="F6" s="13">
        <v>2</v>
      </c>
      <c r="G6" s="41">
        <f>_xlfn.PERCENTILE.EXC(C6:C30,0.5)</f>
        <v>0.25570776255707761</v>
      </c>
      <c r="H6" s="41" t="s">
        <v>93</v>
      </c>
      <c r="I6" s="52">
        <v>4</v>
      </c>
    </row>
    <row r="7" spans="1:9" x14ac:dyDescent="0.3">
      <c r="A7" s="149" t="s">
        <v>145</v>
      </c>
      <c r="B7" s="55">
        <v>6</v>
      </c>
      <c r="C7" s="150">
        <v>0.40182648401826482</v>
      </c>
      <c r="D7" s="45">
        <f t="shared" si="0"/>
        <v>9.2783505154639183</v>
      </c>
      <c r="E7" s="13" t="s">
        <v>40</v>
      </c>
      <c r="F7" s="13">
        <v>3</v>
      </c>
      <c r="G7" s="43"/>
      <c r="H7" s="43" t="s">
        <v>94</v>
      </c>
      <c r="I7" s="53">
        <v>5</v>
      </c>
    </row>
    <row r="8" spans="1:9" x14ac:dyDescent="0.3">
      <c r="A8" s="149" t="s">
        <v>148</v>
      </c>
      <c r="B8" s="55">
        <v>7</v>
      </c>
      <c r="C8" s="150">
        <v>0.40182648401826482</v>
      </c>
      <c r="D8" s="45">
        <f t="shared" si="0"/>
        <v>0</v>
      </c>
      <c r="E8" s="13" t="s">
        <v>40</v>
      </c>
      <c r="F8" s="13">
        <v>3</v>
      </c>
    </row>
    <row r="9" spans="1:9" x14ac:dyDescent="0.3">
      <c r="A9" s="149" t="s">
        <v>151</v>
      </c>
      <c r="B9" s="55">
        <v>8</v>
      </c>
      <c r="C9" s="150">
        <v>0.38356164383561642</v>
      </c>
      <c r="D9" s="45">
        <f t="shared" si="0"/>
        <v>4.5454545454545459</v>
      </c>
      <c r="E9" s="13" t="s">
        <v>40</v>
      </c>
      <c r="F9" s="13">
        <v>3</v>
      </c>
    </row>
    <row r="10" spans="1:9" x14ac:dyDescent="0.3">
      <c r="A10" s="149" t="s">
        <v>140</v>
      </c>
      <c r="B10" s="55">
        <v>9</v>
      </c>
      <c r="C10" s="150">
        <v>0.36073059360730592</v>
      </c>
      <c r="D10" s="45">
        <f t="shared" si="0"/>
        <v>5.9523809523809517</v>
      </c>
      <c r="E10" s="13" t="s">
        <v>40</v>
      </c>
      <c r="F10" s="13">
        <v>3</v>
      </c>
    </row>
    <row r="11" spans="1:9" x14ac:dyDescent="0.3">
      <c r="A11" s="149" t="s">
        <v>147</v>
      </c>
      <c r="B11" s="55">
        <v>10</v>
      </c>
      <c r="C11" s="150">
        <v>0.26484018264840181</v>
      </c>
      <c r="D11" s="45">
        <f t="shared" si="0"/>
        <v>26.582278481012654</v>
      </c>
      <c r="E11" s="13" t="s">
        <v>40</v>
      </c>
      <c r="F11" s="13">
        <v>3</v>
      </c>
    </row>
    <row r="12" spans="1:9" x14ac:dyDescent="0.3">
      <c r="A12" s="149" t="s">
        <v>146</v>
      </c>
      <c r="B12" s="55">
        <v>11</v>
      </c>
      <c r="C12" s="150">
        <v>0.24657534246575341</v>
      </c>
      <c r="D12" s="45">
        <f t="shared" si="0"/>
        <v>6.8965517241379306</v>
      </c>
      <c r="E12" s="13" t="s">
        <v>40</v>
      </c>
      <c r="F12" s="13">
        <v>4</v>
      </c>
    </row>
    <row r="13" spans="1:9" x14ac:dyDescent="0.3">
      <c r="A13" s="149" t="s">
        <v>143</v>
      </c>
      <c r="B13" s="55">
        <v>12</v>
      </c>
      <c r="C13" s="150">
        <v>0.21004566210045661</v>
      </c>
      <c r="D13" s="45">
        <f t="shared" si="0"/>
        <v>14.814814814814813</v>
      </c>
      <c r="E13" s="13" t="s">
        <v>41</v>
      </c>
      <c r="F13" s="13">
        <v>4</v>
      </c>
    </row>
    <row r="14" spans="1:9" x14ac:dyDescent="0.3">
      <c r="A14" s="149" t="s">
        <v>137</v>
      </c>
      <c r="B14" s="55">
        <v>13</v>
      </c>
      <c r="C14" s="150">
        <v>0.19634703196347031</v>
      </c>
      <c r="D14" s="45">
        <f t="shared" si="0"/>
        <v>6.5217391304347823</v>
      </c>
      <c r="E14" s="13" t="s">
        <v>41</v>
      </c>
      <c r="F14" s="13">
        <v>4</v>
      </c>
    </row>
    <row r="15" spans="1:9" x14ac:dyDescent="0.3">
      <c r="A15" s="149" t="s">
        <v>141</v>
      </c>
      <c r="B15" s="55">
        <v>14</v>
      </c>
      <c r="C15" s="150">
        <v>0.17808219178082191</v>
      </c>
      <c r="D15" s="45">
        <f t="shared" si="0"/>
        <v>9.3023255813953494</v>
      </c>
      <c r="E15" s="13" t="s">
        <v>42</v>
      </c>
      <c r="F15" s="13">
        <v>4</v>
      </c>
    </row>
    <row r="16" spans="1:9" x14ac:dyDescent="0.3">
      <c r="A16" s="149" t="s">
        <v>144</v>
      </c>
      <c r="B16" s="55">
        <v>15</v>
      </c>
      <c r="C16" s="150">
        <v>0.15981735159817351</v>
      </c>
      <c r="D16" s="45">
        <f t="shared" si="0"/>
        <v>10.256410256410255</v>
      </c>
      <c r="E16" s="13" t="s">
        <v>42</v>
      </c>
      <c r="F16" s="13">
        <v>4</v>
      </c>
    </row>
    <row r="17" spans="1:6" x14ac:dyDescent="0.3">
      <c r="A17" s="149" t="s">
        <v>152</v>
      </c>
      <c r="B17" s="55">
        <v>16</v>
      </c>
      <c r="C17" s="150">
        <v>6.8493150684931503E-2</v>
      </c>
      <c r="D17" s="45">
        <f t="shared" si="0"/>
        <v>57.142857142857139</v>
      </c>
      <c r="E17" s="13" t="s">
        <v>42</v>
      </c>
      <c r="F17" s="13">
        <v>5</v>
      </c>
    </row>
    <row r="18" spans="1:6" x14ac:dyDescent="0.3">
      <c r="A18" s="50" t="s">
        <v>102</v>
      </c>
      <c r="B18" s="75">
        <v>17</v>
      </c>
      <c r="C18" s="76"/>
      <c r="D18" s="45">
        <f t="shared" si="0"/>
        <v>100</v>
      </c>
      <c r="E18" s="13" t="s">
        <v>42</v>
      </c>
      <c r="F18" s="13">
        <v>5</v>
      </c>
    </row>
    <row r="19" spans="1:6" x14ac:dyDescent="0.3">
      <c r="A19" s="50" t="s">
        <v>103</v>
      </c>
      <c r="B19" s="75">
        <v>18</v>
      </c>
      <c r="C19" s="76"/>
      <c r="D19" s="45" t="e">
        <f t="shared" si="0"/>
        <v>#DIV/0!</v>
      </c>
      <c r="E19" s="13" t="s">
        <v>42</v>
      </c>
      <c r="F19" s="13">
        <v>5</v>
      </c>
    </row>
    <row r="20" spans="1:6" x14ac:dyDescent="0.3">
      <c r="A20" s="50" t="s">
        <v>104</v>
      </c>
      <c r="B20" s="75">
        <v>19</v>
      </c>
      <c r="C20" s="76"/>
      <c r="D20" s="45" t="e">
        <f t="shared" si="0"/>
        <v>#DIV/0!</v>
      </c>
      <c r="E20" s="13" t="s">
        <v>42</v>
      </c>
      <c r="F20" s="13">
        <v>5</v>
      </c>
    </row>
    <row r="21" spans="1:6" x14ac:dyDescent="0.3">
      <c r="A21" s="50" t="s">
        <v>105</v>
      </c>
      <c r="B21" s="75">
        <v>20</v>
      </c>
      <c r="C21" s="76"/>
      <c r="D21" s="45" t="e">
        <f t="shared" si="0"/>
        <v>#DIV/0!</v>
      </c>
      <c r="E21" s="13" t="s">
        <v>43</v>
      </c>
      <c r="F21" s="13">
        <v>5</v>
      </c>
    </row>
    <row r="22" spans="1:6" x14ac:dyDescent="0.3">
      <c r="A22" s="50" t="s">
        <v>106</v>
      </c>
      <c r="B22" s="75">
        <v>21</v>
      </c>
      <c r="C22" s="76"/>
      <c r="D22" s="45" t="e">
        <f t="shared" si="0"/>
        <v>#DIV/0!</v>
      </c>
      <c r="E22" s="13" t="s">
        <v>44</v>
      </c>
      <c r="F22" s="13">
        <v>5</v>
      </c>
    </row>
    <row r="23" spans="1:6" x14ac:dyDescent="0.3">
      <c r="A23" s="50" t="s">
        <v>107</v>
      </c>
      <c r="B23" s="75">
        <v>22</v>
      </c>
      <c r="C23" s="76"/>
      <c r="D23" s="45" t="e">
        <f t="shared" si="0"/>
        <v>#DIV/0!</v>
      </c>
      <c r="E23" s="13" t="s">
        <v>45</v>
      </c>
      <c r="F23" s="13">
        <v>5</v>
      </c>
    </row>
    <row r="24" spans="1:6" x14ac:dyDescent="0.3">
      <c r="A24" s="50" t="s">
        <v>108</v>
      </c>
      <c r="B24" s="75">
        <v>23</v>
      </c>
      <c r="C24" s="76"/>
      <c r="D24" s="45" t="e">
        <f t="shared" si="0"/>
        <v>#DIV/0!</v>
      </c>
      <c r="E24" s="13" t="s">
        <v>45</v>
      </c>
      <c r="F24" s="13">
        <v>5</v>
      </c>
    </row>
    <row r="25" spans="1:6" x14ac:dyDescent="0.3">
      <c r="A25" s="50" t="s">
        <v>109</v>
      </c>
      <c r="B25" s="75">
        <v>24</v>
      </c>
      <c r="C25" s="76"/>
      <c r="D25" s="45" t="e">
        <f t="shared" si="0"/>
        <v>#DIV/0!</v>
      </c>
      <c r="E25" s="13" t="s">
        <v>46</v>
      </c>
      <c r="F25" s="13">
        <v>5</v>
      </c>
    </row>
    <row r="26" spans="1:6" x14ac:dyDescent="0.3">
      <c r="A26" s="50" t="s">
        <v>110</v>
      </c>
      <c r="B26" s="75">
        <v>25</v>
      </c>
      <c r="C26" s="76"/>
      <c r="D26" s="45" t="e">
        <f t="shared" si="0"/>
        <v>#DIV/0!</v>
      </c>
      <c r="E26" s="13" t="s">
        <v>46</v>
      </c>
      <c r="F26" s="13">
        <v>5</v>
      </c>
    </row>
    <row r="27" spans="1:6" x14ac:dyDescent="0.3">
      <c r="A27" s="50" t="s">
        <v>111</v>
      </c>
      <c r="B27" s="75">
        <v>26</v>
      </c>
      <c r="C27" s="76"/>
      <c r="D27" s="45" t="e">
        <f t="shared" ref="D27:D50" si="1">((C26-C27)/C26)*100</f>
        <v>#DIV/0!</v>
      </c>
      <c r="E27" s="13" t="s">
        <v>46</v>
      </c>
      <c r="F27" s="13">
        <v>6</v>
      </c>
    </row>
    <row r="28" spans="1:6" x14ac:dyDescent="0.3">
      <c r="A28" s="50" t="s">
        <v>113</v>
      </c>
      <c r="B28" s="75">
        <v>27</v>
      </c>
      <c r="C28" s="76"/>
      <c r="D28" s="45" t="e">
        <f t="shared" si="1"/>
        <v>#DIV/0!</v>
      </c>
      <c r="E28" s="13" t="s">
        <v>46</v>
      </c>
      <c r="F28" s="13">
        <v>7</v>
      </c>
    </row>
    <row r="29" spans="1:6" x14ac:dyDescent="0.3">
      <c r="A29" s="50" t="s">
        <v>114</v>
      </c>
      <c r="B29" s="75">
        <v>28</v>
      </c>
      <c r="C29" s="76"/>
      <c r="D29" s="45" t="e">
        <f t="shared" si="1"/>
        <v>#DIV/0!</v>
      </c>
      <c r="E29" s="13" t="s">
        <v>46</v>
      </c>
      <c r="F29" s="13">
        <v>8</v>
      </c>
    </row>
    <row r="30" spans="1:6" x14ac:dyDescent="0.3">
      <c r="A30" s="50" t="s">
        <v>115</v>
      </c>
      <c r="B30" s="75">
        <v>29</v>
      </c>
      <c r="C30" s="76"/>
      <c r="D30" s="45" t="e">
        <f t="shared" si="1"/>
        <v>#DIV/0!</v>
      </c>
      <c r="E30" s="13" t="s">
        <v>46</v>
      </c>
      <c r="F30" s="13">
        <v>9</v>
      </c>
    </row>
    <row r="31" spans="1:6" x14ac:dyDescent="0.3">
      <c r="A31" s="50" t="s">
        <v>116</v>
      </c>
      <c r="B31" s="75">
        <v>30</v>
      </c>
      <c r="C31" s="76"/>
      <c r="D31" s="45" t="e">
        <f t="shared" si="1"/>
        <v>#DIV/0!</v>
      </c>
      <c r="E31" s="13" t="s">
        <v>46</v>
      </c>
      <c r="F31" s="13">
        <v>10</v>
      </c>
    </row>
    <row r="32" spans="1:6" x14ac:dyDescent="0.3">
      <c r="A32" s="50" t="s">
        <v>117</v>
      </c>
      <c r="B32" s="75">
        <v>31</v>
      </c>
      <c r="C32" s="76"/>
      <c r="D32" s="45" t="e">
        <f t="shared" si="1"/>
        <v>#DIV/0!</v>
      </c>
      <c r="E32" s="13" t="s">
        <v>46</v>
      </c>
      <c r="F32" s="13">
        <v>11</v>
      </c>
    </row>
    <row r="33" spans="1:6" x14ac:dyDescent="0.3">
      <c r="A33" s="50" t="s">
        <v>118</v>
      </c>
      <c r="B33" s="75">
        <v>32</v>
      </c>
      <c r="C33" s="76"/>
      <c r="D33" s="45" t="e">
        <f t="shared" si="1"/>
        <v>#DIV/0!</v>
      </c>
      <c r="E33" s="13" t="s">
        <v>46</v>
      </c>
      <c r="F33" s="13">
        <v>12</v>
      </c>
    </row>
    <row r="34" spans="1:6" x14ac:dyDescent="0.3">
      <c r="A34" s="50" t="s">
        <v>119</v>
      </c>
      <c r="B34" s="75">
        <v>33</v>
      </c>
      <c r="C34" s="76"/>
      <c r="D34" s="45" t="e">
        <f t="shared" si="1"/>
        <v>#DIV/0!</v>
      </c>
      <c r="E34" s="13" t="s">
        <v>46</v>
      </c>
      <c r="F34" s="13">
        <v>13</v>
      </c>
    </row>
    <row r="35" spans="1:6" x14ac:dyDescent="0.3">
      <c r="A35" s="50" t="s">
        <v>120</v>
      </c>
      <c r="B35" s="75">
        <v>34</v>
      </c>
      <c r="C35" s="76"/>
      <c r="D35" s="45" t="e">
        <f t="shared" si="1"/>
        <v>#DIV/0!</v>
      </c>
      <c r="E35" s="13" t="s">
        <v>46</v>
      </c>
      <c r="F35" s="13">
        <v>14</v>
      </c>
    </row>
    <row r="36" spans="1:6" x14ac:dyDescent="0.3">
      <c r="A36" s="50" t="s">
        <v>121</v>
      </c>
      <c r="B36" s="75">
        <v>35</v>
      </c>
      <c r="C36" s="76"/>
      <c r="D36" s="45" t="e">
        <f t="shared" si="1"/>
        <v>#DIV/0!</v>
      </c>
      <c r="E36" s="13" t="s">
        <v>46</v>
      </c>
      <c r="F36" s="13">
        <v>15</v>
      </c>
    </row>
    <row r="37" spans="1:6" x14ac:dyDescent="0.3">
      <c r="A37" s="50" t="s">
        <v>122</v>
      </c>
      <c r="B37" s="75">
        <v>36</v>
      </c>
      <c r="C37" s="76"/>
      <c r="D37" s="45" t="e">
        <f t="shared" si="1"/>
        <v>#DIV/0!</v>
      </c>
      <c r="E37" s="13" t="s">
        <v>46</v>
      </c>
      <c r="F37" s="13">
        <v>16</v>
      </c>
    </row>
    <row r="38" spans="1:6" x14ac:dyDescent="0.3">
      <c r="A38" s="50" t="s">
        <v>123</v>
      </c>
      <c r="B38" s="75">
        <v>37</v>
      </c>
      <c r="C38" s="76"/>
      <c r="D38" s="45" t="e">
        <f t="shared" si="1"/>
        <v>#DIV/0!</v>
      </c>
      <c r="E38" s="13" t="s">
        <v>46</v>
      </c>
      <c r="F38" s="13">
        <v>17</v>
      </c>
    </row>
    <row r="39" spans="1:6" x14ac:dyDescent="0.3">
      <c r="A39" s="50" t="s">
        <v>124</v>
      </c>
      <c r="B39" s="75">
        <v>38</v>
      </c>
      <c r="C39" s="76"/>
      <c r="D39" s="45" t="e">
        <f t="shared" si="1"/>
        <v>#DIV/0!</v>
      </c>
      <c r="E39" s="13" t="s">
        <v>46</v>
      </c>
      <c r="F39" s="13">
        <v>18</v>
      </c>
    </row>
    <row r="40" spans="1:6" x14ac:dyDescent="0.3">
      <c r="A40" s="50" t="s">
        <v>125</v>
      </c>
      <c r="B40" s="75">
        <v>39</v>
      </c>
      <c r="C40" s="76"/>
      <c r="D40" s="45" t="e">
        <f t="shared" si="1"/>
        <v>#DIV/0!</v>
      </c>
      <c r="E40" s="13" t="s">
        <v>46</v>
      </c>
      <c r="F40" s="13">
        <v>19</v>
      </c>
    </row>
    <row r="41" spans="1:6" x14ac:dyDescent="0.3">
      <c r="A41" s="50" t="s">
        <v>126</v>
      </c>
      <c r="B41" s="75">
        <v>40</v>
      </c>
      <c r="C41" s="76"/>
      <c r="D41" s="45" t="e">
        <f t="shared" si="1"/>
        <v>#DIV/0!</v>
      </c>
      <c r="E41" s="13" t="s">
        <v>46</v>
      </c>
      <c r="F41" s="13">
        <v>20</v>
      </c>
    </row>
    <row r="42" spans="1:6" x14ac:dyDescent="0.3">
      <c r="A42" s="50" t="s">
        <v>127</v>
      </c>
      <c r="B42" s="75">
        <v>41</v>
      </c>
      <c r="C42" s="76"/>
      <c r="D42" s="45" t="e">
        <f t="shared" si="1"/>
        <v>#DIV/0!</v>
      </c>
      <c r="E42" s="13" t="s">
        <v>46</v>
      </c>
      <c r="F42" s="13">
        <v>21</v>
      </c>
    </row>
    <row r="43" spans="1:6" x14ac:dyDescent="0.3">
      <c r="A43" s="50" t="s">
        <v>128</v>
      </c>
      <c r="B43" s="75">
        <v>42</v>
      </c>
      <c r="C43" s="76"/>
      <c r="D43" s="45" t="e">
        <f t="shared" si="1"/>
        <v>#DIV/0!</v>
      </c>
      <c r="E43" s="13" t="s">
        <v>46</v>
      </c>
      <c r="F43" s="13">
        <v>22</v>
      </c>
    </row>
    <row r="44" spans="1:6" x14ac:dyDescent="0.3">
      <c r="A44" s="50" t="s">
        <v>129</v>
      </c>
      <c r="B44" s="75">
        <v>43</v>
      </c>
      <c r="C44" s="76"/>
      <c r="D44" s="45" t="e">
        <f t="shared" si="1"/>
        <v>#DIV/0!</v>
      </c>
      <c r="E44" s="13" t="s">
        <v>46</v>
      </c>
      <c r="F44" s="13">
        <v>23</v>
      </c>
    </row>
    <row r="45" spans="1:6" x14ac:dyDescent="0.3">
      <c r="A45" s="50" t="s">
        <v>130</v>
      </c>
      <c r="B45" s="75">
        <v>44</v>
      </c>
      <c r="C45" s="76"/>
      <c r="D45" s="45" t="e">
        <f t="shared" si="1"/>
        <v>#DIV/0!</v>
      </c>
      <c r="E45" s="13" t="s">
        <v>46</v>
      </c>
      <c r="F45" s="13">
        <v>24</v>
      </c>
    </row>
    <row r="46" spans="1:6" x14ac:dyDescent="0.3">
      <c r="A46" s="50" t="s">
        <v>131</v>
      </c>
      <c r="B46" s="75">
        <v>45</v>
      </c>
      <c r="C46" s="76"/>
      <c r="D46" s="45" t="e">
        <f t="shared" si="1"/>
        <v>#DIV/0!</v>
      </c>
      <c r="E46" s="13" t="s">
        <v>46</v>
      </c>
      <c r="F46" s="13">
        <v>25</v>
      </c>
    </row>
    <row r="47" spans="1:6" x14ac:dyDescent="0.3">
      <c r="A47" s="50" t="s">
        <v>132</v>
      </c>
      <c r="B47" s="75">
        <v>46</v>
      </c>
      <c r="C47" s="76"/>
      <c r="D47" s="45" t="e">
        <f t="shared" si="1"/>
        <v>#DIV/0!</v>
      </c>
      <c r="E47" s="13" t="s">
        <v>46</v>
      </c>
      <c r="F47" s="13">
        <v>26</v>
      </c>
    </row>
    <row r="48" spans="1:6" x14ac:dyDescent="0.3">
      <c r="A48" s="50" t="s">
        <v>133</v>
      </c>
      <c r="B48" s="75">
        <v>47</v>
      </c>
      <c r="C48" s="76"/>
      <c r="D48" s="45" t="e">
        <f t="shared" si="1"/>
        <v>#DIV/0!</v>
      </c>
      <c r="E48" s="13" t="s">
        <v>46</v>
      </c>
      <c r="F48" s="13">
        <v>27</v>
      </c>
    </row>
    <row r="49" spans="1:6" x14ac:dyDescent="0.3">
      <c r="A49" s="50" t="s">
        <v>134</v>
      </c>
      <c r="B49" s="75">
        <v>48</v>
      </c>
      <c r="C49" s="76"/>
      <c r="D49" s="45" t="e">
        <f t="shared" si="1"/>
        <v>#DIV/0!</v>
      </c>
      <c r="E49" s="13" t="s">
        <v>46</v>
      </c>
      <c r="F49" s="13">
        <v>28</v>
      </c>
    </row>
    <row r="50" spans="1:6" x14ac:dyDescent="0.3">
      <c r="A50" s="50" t="s">
        <v>135</v>
      </c>
      <c r="B50" s="75">
        <v>49</v>
      </c>
      <c r="C50" s="76"/>
      <c r="D50" s="45" t="e">
        <f t="shared" si="1"/>
        <v>#DIV/0!</v>
      </c>
      <c r="E50" s="13" t="s">
        <v>46</v>
      </c>
      <c r="F50" s="13">
        <v>29</v>
      </c>
    </row>
    <row r="51" spans="1:6" x14ac:dyDescent="0.3">
      <c r="A51" s="50" t="s">
        <v>136</v>
      </c>
      <c r="B51" s="75">
        <v>49</v>
      </c>
      <c r="C51" s="76"/>
    </row>
  </sheetData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workbookViewId="0">
      <selection activeCell="C3" sqref="C3"/>
    </sheetView>
  </sheetViews>
  <sheetFormatPr defaultRowHeight="14.4" x14ac:dyDescent="0.3"/>
  <cols>
    <col min="1" max="1" width="49.33203125" customWidth="1"/>
    <col min="2" max="2" width="12" style="46" customWidth="1"/>
    <col min="3" max="3" width="18.109375" style="21" customWidth="1"/>
  </cols>
  <sheetData>
    <row r="1" spans="1:3" ht="15" thickBot="1" x14ac:dyDescent="0.35">
      <c r="A1" s="47" t="s">
        <v>29</v>
      </c>
      <c r="B1" s="48" t="s">
        <v>1</v>
      </c>
      <c r="C1" s="21" t="s">
        <v>97</v>
      </c>
    </row>
    <row r="2" spans="1:3" x14ac:dyDescent="0.3">
      <c r="A2" s="72" t="str">
        <f>'survey priority'!A2</f>
        <v>Integrated Waterbird Management and Monitoring</v>
      </c>
      <c r="B2" s="45">
        <f>VLOOKUP(A2,'survey priority'!$A$2:$F$51,3,TRUE)</f>
        <v>0.44748858447488582</v>
      </c>
      <c r="C2" s="56">
        <f>B2/VLOOKUP(A2,'Survey Time'!$A$2:$C$51,3,TRUE)</f>
        <v>2.983257229832572E-2</v>
      </c>
    </row>
    <row r="3" spans="1:3" x14ac:dyDescent="0.3">
      <c r="A3" s="72" t="str">
        <f>'survey priority'!A3</f>
        <v>forest bat mist netting</v>
      </c>
      <c r="B3" s="45">
        <f>VLOOKUP(A3,'survey priority'!$A$2:$F$50,3,TRUE)</f>
        <v>0.50228310502283102</v>
      </c>
      <c r="C3" s="56">
        <f>B3/VLOOKUP(A3,'Survey Time'!$A$2:$C$51,3,TRUE)</f>
        <v>0.50228310502283102</v>
      </c>
    </row>
    <row r="4" spans="1:3" x14ac:dyDescent="0.3">
      <c r="A4" s="72" t="str">
        <f>'survey priority'!A4</f>
        <v>Forest &amp; Snag Inventory</v>
      </c>
      <c r="B4" s="45">
        <f>VLOOKUP(A4,'survey priority'!$A$2:$F$50,3,TRUE)</f>
        <v>0.50228310502283102</v>
      </c>
      <c r="C4" s="56">
        <f>B4/VLOOKUP(A4,'Survey Time'!$A$2:$C$51,3,TRUE)</f>
        <v>0.50228310502283102</v>
      </c>
    </row>
    <row r="5" spans="1:3" x14ac:dyDescent="0.3">
      <c r="A5" s="72" t="str">
        <f>'survey priority'!A5</f>
        <v>Forest Invasives Adaptive Management</v>
      </c>
      <c r="B5" s="45">
        <f>VLOOKUP(A5,'survey priority'!$A$2:$F$50,3,TRUE)</f>
        <v>0.44748858447488582</v>
      </c>
      <c r="C5" s="56">
        <f>B5/VLOOKUP(A5,'Survey Time'!$A$2:$C$51,3,TRUE)</f>
        <v>2.983257229832572E-2</v>
      </c>
    </row>
    <row r="6" spans="1:3" x14ac:dyDescent="0.3">
      <c r="A6" s="72" t="str">
        <f>'survey priority'!A6</f>
        <v>Reforestation Monitoring</v>
      </c>
      <c r="B6" s="45">
        <f>VLOOKUP(A6,'survey priority'!$A$2:$F$50,3,TRUE)</f>
        <v>0.15981735159817351</v>
      </c>
      <c r="C6" s="56">
        <f>B6/VLOOKUP(A6,'Survey Time'!$A$2:$C$51,3,TRUE)</f>
        <v>1.06544901065449E-2</v>
      </c>
    </row>
    <row r="7" spans="1:3" x14ac:dyDescent="0.3">
      <c r="A7" s="72" t="str">
        <f>'survey priority'!A7</f>
        <v>Mobile Forest Bat Acoustic Surveys</v>
      </c>
      <c r="B7" s="45">
        <f>VLOOKUP(A7,'survey priority'!$A$2:$F$50,3,TRUE)</f>
        <v>0.15981735159817351</v>
      </c>
      <c r="C7" s="56">
        <f>B7/VLOOKUP(A7,'Survey Time'!$A$2:$C$51,3,TRUE)</f>
        <v>1.06544901065449E-2</v>
      </c>
    </row>
    <row r="8" spans="1:3" x14ac:dyDescent="0.3">
      <c r="A8" s="72" t="str">
        <f>'survey priority'!A8</f>
        <v>Passive Forest Bat Acoustic Surveys</v>
      </c>
      <c r="B8" s="45">
        <f>VLOOKUP(A8,'survey priority'!$A$2:$F$50,3,TRUE)</f>
        <v>0.15981735159817351</v>
      </c>
      <c r="C8" s="56">
        <f>B8/VLOOKUP(A8,'Survey Time'!$A$2:$C$51,3,TRUE)</f>
        <v>1.06544901065449E-2</v>
      </c>
    </row>
    <row r="9" spans="1:3" x14ac:dyDescent="0.3">
      <c r="A9" s="72" t="str">
        <f>'survey priority'!A9</f>
        <v>Veg cover-restoration success monitoring</v>
      </c>
      <c r="B9" s="45">
        <f>VLOOKUP(A9,'survey priority'!$A$2:$F$50,3,TRUE)</f>
        <v>0</v>
      </c>
      <c r="C9" s="56" t="e">
        <f>B9/VLOOKUP(A9,'Survey Time'!$A$2:$C$51,3,TRUE)</f>
        <v>#DIV/0!</v>
      </c>
    </row>
    <row r="10" spans="1:3" x14ac:dyDescent="0.3">
      <c r="A10" s="72" t="str">
        <f>'survey priority'!A10</f>
        <v>Giant Cane ARM Monitoring</v>
      </c>
      <c r="B10" s="45">
        <f>VLOOKUP(A10,'survey priority'!$A$2:$F$50,3,TRUE)</f>
        <v>0.44748858447488582</v>
      </c>
      <c r="C10" s="56">
        <f>B10/VLOOKUP(A10,'Survey Time'!$A$2:$C$51,3,TRUE)</f>
        <v>2.983257229832572E-2</v>
      </c>
    </row>
    <row r="11" spans="1:3" x14ac:dyDescent="0.3">
      <c r="A11" s="72" t="str">
        <f>'survey priority'!A11</f>
        <v>Moist Soil Seed Production</v>
      </c>
      <c r="B11" s="45">
        <f>VLOOKUP(A11,'survey priority'!$A$2:$F$50,3,TRUE)</f>
        <v>0.15981735159817351</v>
      </c>
      <c r="C11" s="56">
        <f>B11/VLOOKUP(A11,'Survey Time'!$A$2:$C$51,3,TRUE)</f>
        <v>1.06544901065449E-2</v>
      </c>
    </row>
    <row r="12" spans="1:3" x14ac:dyDescent="0.3">
      <c r="A12" s="72" t="str">
        <f>'survey priority'!A12</f>
        <v>Moist Soil Plant Inventory</v>
      </c>
      <c r="B12" s="45">
        <f>VLOOKUP(A12,'survey priority'!$A$2:$F$50,3,TRUE)</f>
        <v>0.15981735159817351</v>
      </c>
      <c r="C12" s="56">
        <f>B12/VLOOKUP(A12,'Survey Time'!$A$2:$C$51,3,TRUE)</f>
        <v>1.06544901065449E-2</v>
      </c>
    </row>
    <row r="13" spans="1:3" x14ac:dyDescent="0.3">
      <c r="A13" s="72" t="str">
        <f>'survey priority'!A13</f>
        <v>International Shorebird Surveys</v>
      </c>
      <c r="B13" s="45">
        <f>VLOOKUP(A13,'survey priority'!$A$2:$F$50,3,TRUE)</f>
        <v>0.21004566210045661</v>
      </c>
      <c r="C13" s="56">
        <f>B13/VLOOKUP(A13,'Survey Time'!$A$2:$C$51,3,TRUE)</f>
        <v>1.4003044140030441E-2</v>
      </c>
    </row>
    <row r="14" spans="1:3" x14ac:dyDescent="0.3">
      <c r="A14" s="72" t="str">
        <f>'survey priority'!A14</f>
        <v>Contaminants Assessment</v>
      </c>
      <c r="B14" s="45" t="e">
        <f>VLOOKUP(A14,'survey priority'!$A$2:$F$50,3,TRUE)</f>
        <v>#N/A</v>
      </c>
      <c r="C14" s="56" t="e">
        <f>B14/VLOOKUP(A14,'Survey Time'!$A$2:$C$51,3,TRUE)</f>
        <v>#N/A</v>
      </c>
    </row>
    <row r="15" spans="1:3" x14ac:dyDescent="0.3">
      <c r="A15" s="72" t="str">
        <f>'survey priority'!A15</f>
        <v>Giant Cane Inventory</v>
      </c>
      <c r="B15" s="45">
        <f>VLOOKUP(A15,'survey priority'!$A$2:$F$50,3,TRUE)</f>
        <v>0.44748858447488582</v>
      </c>
      <c r="C15" s="56">
        <f>B15/VLOOKUP(A15,'Survey Time'!$A$2:$C$51,3,TRUE)</f>
        <v>0.44748858447488582</v>
      </c>
    </row>
    <row r="16" spans="1:3" x14ac:dyDescent="0.3">
      <c r="A16" s="72" t="str">
        <f>'survey priority'!A16</f>
        <v>Mid-Winter Waterfowl Survey</v>
      </c>
      <c r="B16" s="45">
        <f>VLOOKUP(A16,'survey priority'!$A$2:$F$50,3,TRUE)</f>
        <v>0.15981735159817351</v>
      </c>
      <c r="C16" s="56">
        <f>B16/VLOOKUP(A16,'Survey Time'!$A$2:$C$51,3,TRUE)</f>
        <v>1.06544901065449E-2</v>
      </c>
    </row>
    <row r="17" spans="1:3" x14ac:dyDescent="0.3">
      <c r="A17" s="72" t="str">
        <f>'survey priority'!A17</f>
        <v>Woodcock Surveys</v>
      </c>
      <c r="B17" s="45">
        <f>VLOOKUP(A17,'survey priority'!$A$2:$F$50,3,TRUE)</f>
        <v>0</v>
      </c>
      <c r="C17" s="56" t="e">
        <f>B17/VLOOKUP(A17,'Survey Time'!$A$2:$C$51,3,TRUE)</f>
        <v>#DIV/0!</v>
      </c>
    </row>
    <row r="18" spans="1:3" x14ac:dyDescent="0.3">
      <c r="A18" s="72" t="str">
        <f>'survey priority'!A18</f>
        <v>surveyname17</v>
      </c>
      <c r="B18" s="45">
        <f>VLOOKUP(A18,'survey priority'!$A$2:$F$50,3,TRUE)</f>
        <v>0.15981735159817351</v>
      </c>
      <c r="C18" s="56">
        <f>B18/VLOOKUP(A18,'Survey Time'!$A$2:$C$51,3,TRUE)</f>
        <v>1.06544901065449E-2</v>
      </c>
    </row>
    <row r="19" spans="1:3" x14ac:dyDescent="0.3">
      <c r="A19" s="72" t="str">
        <f>'survey priority'!A19</f>
        <v>surveyname18</v>
      </c>
      <c r="B19" s="45">
        <f>VLOOKUP(A19,'survey priority'!$A$2:$F$50,3,TRUE)</f>
        <v>0</v>
      </c>
      <c r="C19" s="56" t="e">
        <f>B19/VLOOKUP(A19,'Survey Time'!$A$2:$C$51,3,TRUE)</f>
        <v>#DIV/0!</v>
      </c>
    </row>
    <row r="20" spans="1:3" x14ac:dyDescent="0.3">
      <c r="A20" s="72" t="str">
        <f>'survey priority'!A20</f>
        <v>surveyname19</v>
      </c>
      <c r="B20" s="45">
        <f>VLOOKUP(A20,'survey priority'!$A$2:$F$50,3,TRUE)</f>
        <v>0</v>
      </c>
      <c r="C20" s="56" t="e">
        <f>B20/VLOOKUP(A20,'Survey Time'!$A$2:$C$51,3,TRUE)</f>
        <v>#DIV/0!</v>
      </c>
    </row>
    <row r="21" spans="1:3" x14ac:dyDescent="0.3">
      <c r="A21" s="72" t="str">
        <f>'survey priority'!A21</f>
        <v>surveyname20</v>
      </c>
      <c r="B21" s="45">
        <f>VLOOKUP(A21,'survey priority'!$A$2:$F$50,3,TRUE)</f>
        <v>0</v>
      </c>
      <c r="C21" s="56" t="e">
        <f>B21/VLOOKUP(A21,'Survey Time'!$A$2:$C$51,3,TRUE)</f>
        <v>#DIV/0!</v>
      </c>
    </row>
    <row r="22" spans="1:3" x14ac:dyDescent="0.3">
      <c r="A22" s="72" t="str">
        <f>'survey priority'!A22</f>
        <v>surveyname21</v>
      </c>
      <c r="B22" s="45">
        <f>VLOOKUP(A22,'survey priority'!$A$2:$F$50,3,TRUE)</f>
        <v>0</v>
      </c>
      <c r="C22" s="56" t="e">
        <f>B22/VLOOKUP(A22,'Survey Time'!$A$2:$C$51,3,TRUE)</f>
        <v>#DIV/0!</v>
      </c>
    </row>
    <row r="23" spans="1:3" x14ac:dyDescent="0.3">
      <c r="A23" s="72" t="str">
        <f>'survey priority'!A23</f>
        <v>surveyname22</v>
      </c>
      <c r="B23" s="45">
        <f>VLOOKUP(A23,'survey priority'!$A$2:$F$50,3,TRUE)</f>
        <v>0</v>
      </c>
      <c r="C23" s="56" t="e">
        <f>B23/VLOOKUP(A23,'Survey Time'!$A$2:$C$51,3,TRUE)</f>
        <v>#DIV/0!</v>
      </c>
    </row>
    <row r="24" spans="1:3" x14ac:dyDescent="0.3">
      <c r="A24" s="72" t="str">
        <f>'survey priority'!A24</f>
        <v>surveyname23</v>
      </c>
      <c r="B24" s="45">
        <f>VLOOKUP(A24,'survey priority'!$A$2:$F$50,3,TRUE)</f>
        <v>0</v>
      </c>
      <c r="C24" s="56" t="e">
        <f>B24/VLOOKUP(A24,'Survey Time'!$A$2:$C$51,3,TRUE)</f>
        <v>#DIV/0!</v>
      </c>
    </row>
    <row r="25" spans="1:3" x14ac:dyDescent="0.3">
      <c r="A25" s="72" t="str">
        <f>'survey priority'!A25</f>
        <v>surveyname24</v>
      </c>
      <c r="B25" s="45">
        <f>VLOOKUP(A25,'survey priority'!$A$2:$F$50,3,TRUE)</f>
        <v>0</v>
      </c>
      <c r="C25" s="56" t="e">
        <f>B25/VLOOKUP(A25,'Survey Time'!$A$2:$C$51,3,TRUE)</f>
        <v>#DIV/0!</v>
      </c>
    </row>
    <row r="26" spans="1:3" x14ac:dyDescent="0.3">
      <c r="A26" s="72" t="str">
        <f>'survey priority'!A26</f>
        <v>surveyname25</v>
      </c>
      <c r="B26" s="45">
        <f>VLOOKUP(A26,'survey priority'!$A$2:$F$50,3,TRUE)</f>
        <v>0</v>
      </c>
      <c r="C26" s="56" t="e">
        <f>B26/VLOOKUP(A26,'Survey Time'!$A$2:$C$51,3,TRUE)</f>
        <v>#DIV/0!</v>
      </c>
    </row>
    <row r="27" spans="1:3" x14ac:dyDescent="0.3">
      <c r="A27" s="72" t="str">
        <f>'survey priority'!A27</f>
        <v>surveyname26</v>
      </c>
      <c r="B27" s="45">
        <f>VLOOKUP(A27,'survey priority'!$A$2:$F$50,3,TRUE)</f>
        <v>0</v>
      </c>
      <c r="C27" s="56" t="e">
        <f>B27/VLOOKUP(A27,'Survey Time'!$A$2:$C$51,3,TRUE)</f>
        <v>#DIV/0!</v>
      </c>
    </row>
    <row r="28" spans="1:3" x14ac:dyDescent="0.3">
      <c r="A28" s="72" t="str">
        <f>'survey priority'!A28</f>
        <v>surveyname27</v>
      </c>
      <c r="B28" s="45">
        <f>VLOOKUP(A28,'survey priority'!$A$2:$F$50,3,TRUE)</f>
        <v>0</v>
      </c>
      <c r="C28" s="56" t="e">
        <f>B28/VLOOKUP(A28,'Survey Time'!$A$2:$C$51,3,TRUE)</f>
        <v>#DIV/0!</v>
      </c>
    </row>
    <row r="29" spans="1:3" x14ac:dyDescent="0.3">
      <c r="A29" s="72" t="str">
        <f>'survey priority'!A29</f>
        <v>surveyname28</v>
      </c>
      <c r="B29" s="45">
        <f>VLOOKUP(A29,'survey priority'!$A$2:$F$50,3,TRUE)</f>
        <v>0</v>
      </c>
      <c r="C29" s="56" t="e">
        <f>B29/VLOOKUP(A29,'Survey Time'!$A$2:$C$51,3,TRUE)</f>
        <v>#DIV/0!</v>
      </c>
    </row>
    <row r="30" spans="1:3" x14ac:dyDescent="0.3">
      <c r="A30" s="72" t="str">
        <f>'survey priority'!A30</f>
        <v>surveyname29</v>
      </c>
      <c r="B30" s="45">
        <f>VLOOKUP(A30,'survey priority'!$A$2:$F$50,3,TRUE)</f>
        <v>0</v>
      </c>
      <c r="C30" s="56" t="e">
        <f>B30/VLOOKUP(A30,'Survey Time'!$A$2:$C$51,3,TRUE)</f>
        <v>#DIV/0!</v>
      </c>
    </row>
    <row r="31" spans="1:3" x14ac:dyDescent="0.3">
      <c r="A31" s="72" t="str">
        <f>'survey priority'!A31</f>
        <v>surveyname30</v>
      </c>
      <c r="B31" s="45">
        <f>VLOOKUP(A31,'survey priority'!$A$2:$F$50,3,TRUE)</f>
        <v>0</v>
      </c>
      <c r="C31" s="56" t="e">
        <f>B31/VLOOKUP(A31,'Survey Time'!$A$2:$C$51,3,TRUE)</f>
        <v>#DIV/0!</v>
      </c>
    </row>
    <row r="32" spans="1:3" x14ac:dyDescent="0.3">
      <c r="A32" s="72" t="str">
        <f>'survey priority'!A32</f>
        <v>surveyname31</v>
      </c>
      <c r="B32" s="45">
        <f>VLOOKUP(A32,'survey priority'!$A$2:$F$50,3,TRUE)</f>
        <v>0</v>
      </c>
      <c r="C32" s="56" t="e">
        <f>B32/VLOOKUP(A32,'Survey Time'!$A$2:$C$51,3,TRUE)</f>
        <v>#DIV/0!</v>
      </c>
    </row>
    <row r="33" spans="1:3" x14ac:dyDescent="0.3">
      <c r="A33" s="72" t="str">
        <f>'survey priority'!A33</f>
        <v>surveyname32</v>
      </c>
      <c r="B33" s="45">
        <f>VLOOKUP(A33,'survey priority'!$A$2:$F$50,3,TRUE)</f>
        <v>0</v>
      </c>
      <c r="C33" s="56" t="e">
        <f>B33/VLOOKUP(A33,'Survey Time'!$A$2:$C$51,3,TRUE)</f>
        <v>#DIV/0!</v>
      </c>
    </row>
    <row r="34" spans="1:3" x14ac:dyDescent="0.3">
      <c r="A34" s="72" t="str">
        <f>'survey priority'!A34</f>
        <v>surveyname33</v>
      </c>
      <c r="B34" s="45">
        <f>VLOOKUP(A34,'survey priority'!$A$2:$F$50,3,TRUE)</f>
        <v>0</v>
      </c>
      <c r="C34" s="56" t="e">
        <f>B34/VLOOKUP(A34,'Survey Time'!$A$2:$C$51,3,TRUE)</f>
        <v>#DIV/0!</v>
      </c>
    </row>
    <row r="35" spans="1:3" x14ac:dyDescent="0.3">
      <c r="A35" s="72" t="str">
        <f>'survey priority'!A35</f>
        <v>surveyname34</v>
      </c>
      <c r="B35" s="45">
        <f>VLOOKUP(A35,'survey priority'!$A$2:$F$50,3,TRUE)</f>
        <v>0</v>
      </c>
      <c r="C35" s="56" t="e">
        <f>B35/VLOOKUP(A35,'Survey Time'!$A$2:$C$51,3,TRUE)</f>
        <v>#DIV/0!</v>
      </c>
    </row>
    <row r="36" spans="1:3" x14ac:dyDescent="0.3">
      <c r="A36" s="72" t="str">
        <f>'survey priority'!A36</f>
        <v>surveyname35</v>
      </c>
      <c r="B36" s="45">
        <f>VLOOKUP(A36,'survey priority'!$A$2:$F$50,3,TRUE)</f>
        <v>0</v>
      </c>
      <c r="C36" s="56" t="e">
        <f>B36/VLOOKUP(A36,'Survey Time'!$A$2:$C$51,3,TRUE)</f>
        <v>#DIV/0!</v>
      </c>
    </row>
    <row r="37" spans="1:3" x14ac:dyDescent="0.3">
      <c r="A37" s="72" t="str">
        <f>'survey priority'!A37</f>
        <v>surveyname36</v>
      </c>
      <c r="B37" s="45">
        <f>VLOOKUP(A37,'survey priority'!$A$2:$F$50,3,TRUE)</f>
        <v>0</v>
      </c>
      <c r="C37" s="56" t="e">
        <f>B37/VLOOKUP(A37,'Survey Time'!$A$2:$C$51,3,TRUE)</f>
        <v>#DIV/0!</v>
      </c>
    </row>
    <row r="38" spans="1:3" x14ac:dyDescent="0.3">
      <c r="A38" s="72" t="str">
        <f>'survey priority'!A38</f>
        <v>surveyname37</v>
      </c>
      <c r="B38" s="45">
        <f>VLOOKUP(A38,'survey priority'!$A$2:$F$50,3,TRUE)</f>
        <v>0</v>
      </c>
      <c r="C38" s="56" t="e">
        <f>B38/VLOOKUP(A38,'Survey Time'!$A$2:$C$51,3,TRUE)</f>
        <v>#DIV/0!</v>
      </c>
    </row>
    <row r="39" spans="1:3" x14ac:dyDescent="0.3">
      <c r="A39" s="72" t="str">
        <f>'survey priority'!A39</f>
        <v>surveyname38</v>
      </c>
      <c r="B39" s="45">
        <f>VLOOKUP(A39,'survey priority'!$A$2:$F$50,3,TRUE)</f>
        <v>0</v>
      </c>
      <c r="C39" s="56" t="e">
        <f>B39/VLOOKUP(A39,'Survey Time'!$A$2:$C$51,3,TRUE)</f>
        <v>#DIV/0!</v>
      </c>
    </row>
    <row r="40" spans="1:3" x14ac:dyDescent="0.3">
      <c r="A40" s="72" t="str">
        <f>'survey priority'!A40</f>
        <v>surveyname39</v>
      </c>
      <c r="B40" s="45">
        <f>VLOOKUP(A40,'survey priority'!$A$2:$F$50,3,TRUE)</f>
        <v>0</v>
      </c>
      <c r="C40" s="56" t="e">
        <f>B40/VLOOKUP(A40,'Survey Time'!$A$2:$C$51,3,TRUE)</f>
        <v>#DIV/0!</v>
      </c>
    </row>
    <row r="41" spans="1:3" x14ac:dyDescent="0.3">
      <c r="A41" s="72" t="str">
        <f>'survey priority'!A41</f>
        <v>surveyname40</v>
      </c>
      <c r="B41" s="45">
        <f>VLOOKUP(A41,'survey priority'!$A$2:$F$50,3,TRUE)</f>
        <v>0</v>
      </c>
      <c r="C41" s="56" t="e">
        <f>B41/VLOOKUP(A41,'Survey Time'!$A$2:$C$51,3,TRUE)</f>
        <v>#DIV/0!</v>
      </c>
    </row>
    <row r="42" spans="1:3" x14ac:dyDescent="0.3">
      <c r="A42" s="72" t="str">
        <f>'survey priority'!A42</f>
        <v>surveyname41</v>
      </c>
      <c r="B42" s="45">
        <f>VLOOKUP(A42,'survey priority'!$A$2:$F$50,3,TRUE)</f>
        <v>0</v>
      </c>
      <c r="C42" s="56" t="e">
        <f>B42/VLOOKUP(A42,'Survey Time'!$A$2:$C$51,3,TRUE)</f>
        <v>#DIV/0!</v>
      </c>
    </row>
    <row r="43" spans="1:3" x14ac:dyDescent="0.3">
      <c r="A43" s="72" t="str">
        <f>'survey priority'!A43</f>
        <v>surveyname42</v>
      </c>
      <c r="B43" s="45">
        <f>VLOOKUP(A43,'survey priority'!$A$2:$F$50,3,TRUE)</f>
        <v>0</v>
      </c>
      <c r="C43" s="56" t="e">
        <f>B43/VLOOKUP(A43,'Survey Time'!$A$2:$C$51,3,TRUE)</f>
        <v>#DIV/0!</v>
      </c>
    </row>
    <row r="44" spans="1:3" x14ac:dyDescent="0.3">
      <c r="A44" s="72" t="str">
        <f>'survey priority'!A44</f>
        <v>surveyname43</v>
      </c>
      <c r="B44" s="45">
        <f>VLOOKUP(A44,'survey priority'!$A$2:$F$50,3,TRUE)</f>
        <v>0</v>
      </c>
      <c r="C44" s="56" t="e">
        <f>B44/VLOOKUP(A44,'Survey Time'!$A$2:$C$51,3,TRUE)</f>
        <v>#DIV/0!</v>
      </c>
    </row>
    <row r="45" spans="1:3" x14ac:dyDescent="0.3">
      <c r="A45" s="72" t="str">
        <f>'survey priority'!A45</f>
        <v>surveyname44</v>
      </c>
      <c r="B45" s="45">
        <f>VLOOKUP(A45,'survey priority'!$A$2:$F$50,3,TRUE)</f>
        <v>0</v>
      </c>
      <c r="C45" s="56" t="e">
        <f>B45/VLOOKUP(A45,'Survey Time'!$A$2:$C$51,3,TRUE)</f>
        <v>#DIV/0!</v>
      </c>
    </row>
    <row r="46" spans="1:3" x14ac:dyDescent="0.3">
      <c r="A46" s="72" t="str">
        <f>'survey priority'!A46</f>
        <v>surveyname45</v>
      </c>
      <c r="B46" s="45">
        <f>VLOOKUP(A46,'survey priority'!$A$2:$F$50,3,TRUE)</f>
        <v>0</v>
      </c>
      <c r="C46" s="56" t="e">
        <f>B46/VLOOKUP(A46,'Survey Time'!$A$2:$C$51,3,TRUE)</f>
        <v>#DIV/0!</v>
      </c>
    </row>
    <row r="47" spans="1:3" x14ac:dyDescent="0.3">
      <c r="A47" s="72" t="str">
        <f>'survey priority'!A47</f>
        <v>surveyname46</v>
      </c>
      <c r="B47" s="45">
        <f>VLOOKUP(A47,'survey priority'!$A$2:$F$50,3,TRUE)</f>
        <v>0</v>
      </c>
      <c r="C47" s="56" t="e">
        <f>B47/VLOOKUP(A47,'Survey Time'!$A$2:$C$51,3,TRUE)</f>
        <v>#DIV/0!</v>
      </c>
    </row>
    <row r="48" spans="1:3" x14ac:dyDescent="0.3">
      <c r="A48" s="72" t="str">
        <f>'survey priority'!A48</f>
        <v>surveyname47</v>
      </c>
      <c r="B48" s="45">
        <f>VLOOKUP(A48,'survey priority'!$A$2:$F$50,3,TRUE)</f>
        <v>0</v>
      </c>
      <c r="C48" s="56" t="e">
        <f>B48/VLOOKUP(A48,'Survey Time'!$A$2:$C$51,3,TRUE)</f>
        <v>#DIV/0!</v>
      </c>
    </row>
    <row r="49" spans="1:3" x14ac:dyDescent="0.3">
      <c r="A49" s="72" t="str">
        <f>'survey priority'!A49</f>
        <v>surveyname48</v>
      </c>
      <c r="B49" s="45">
        <f>VLOOKUP(A49,'survey priority'!$A$2:$F$50,3,TRUE)</f>
        <v>0</v>
      </c>
      <c r="C49" s="56" t="e">
        <f>B49/VLOOKUP(A49,'Survey Time'!$A$2:$C$51,3,TRUE)</f>
        <v>#DIV/0!</v>
      </c>
    </row>
    <row r="50" spans="1:3" x14ac:dyDescent="0.3">
      <c r="A50" s="72" t="str">
        <f>'survey priority'!A50</f>
        <v>surveyname49</v>
      </c>
      <c r="B50" s="45">
        <f>VLOOKUP(A50,'survey priority'!$A$2:$F$50,3,TRUE)</f>
        <v>0</v>
      </c>
      <c r="C50" s="56" t="e">
        <f>B50/VLOOKUP(A50,'Survey Time'!$A$2:$C$51,3,TRUE)</f>
        <v>#DIV/0!</v>
      </c>
    </row>
    <row r="51" spans="1:3" x14ac:dyDescent="0.3">
      <c r="A51" s="72" t="str">
        <f>'survey priority'!A51</f>
        <v>surveyname50</v>
      </c>
      <c r="B51" s="45">
        <f>VLOOKUP(A51,'survey priority'!$A$2:$F$50,3,TRUE)</f>
        <v>0</v>
      </c>
      <c r="C51" s="56" t="e">
        <f>B51/VLOOKUP(A51,'Survey Time'!$A$2:$C$51,3,TRUE)</f>
        <v>#DIV/0!</v>
      </c>
    </row>
  </sheetData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sqref="A1:C17"/>
    </sheetView>
  </sheetViews>
  <sheetFormatPr defaultRowHeight="13.2" x14ac:dyDescent="0.25"/>
  <cols>
    <col min="1" max="1" width="47" style="1" customWidth="1"/>
    <col min="2" max="2" width="17.109375" style="12" customWidth="1"/>
    <col min="3" max="3" width="18.33203125" style="1" customWidth="1"/>
    <col min="4" max="16384" width="8.88671875" style="1"/>
  </cols>
  <sheetData>
    <row r="1" spans="1:3" s="17" customFormat="1" ht="45.6" customHeight="1" x14ac:dyDescent="0.25">
      <c r="A1" s="15" t="s">
        <v>29</v>
      </c>
      <c r="B1" s="16" t="s">
        <v>28</v>
      </c>
      <c r="C1" s="15" t="s">
        <v>36</v>
      </c>
    </row>
    <row r="2" spans="1:3" x14ac:dyDescent="0.25">
      <c r="A2" s="18" t="s">
        <v>137</v>
      </c>
      <c r="B2" s="19">
        <v>0.5</v>
      </c>
      <c r="C2" s="20">
        <v>1</v>
      </c>
    </row>
    <row r="3" spans="1:3" x14ac:dyDescent="0.25">
      <c r="A3" s="18" t="s">
        <v>138</v>
      </c>
      <c r="B3" s="19">
        <v>6</v>
      </c>
      <c r="C3" s="20">
        <v>1</v>
      </c>
    </row>
    <row r="4" spans="1:3" x14ac:dyDescent="0.25">
      <c r="A4" s="18" t="s">
        <v>139</v>
      </c>
      <c r="B4" s="19">
        <v>2</v>
      </c>
      <c r="C4" s="20">
        <v>15</v>
      </c>
    </row>
    <row r="5" spans="1:3" x14ac:dyDescent="0.25">
      <c r="A5" s="18" t="s">
        <v>140</v>
      </c>
      <c r="B5" s="19">
        <v>2</v>
      </c>
      <c r="C5" s="20">
        <v>15</v>
      </c>
    </row>
    <row r="6" spans="1:3" x14ac:dyDescent="0.25">
      <c r="A6" s="18" t="s">
        <v>141</v>
      </c>
      <c r="B6" s="19">
        <v>2</v>
      </c>
      <c r="C6" s="20">
        <v>1</v>
      </c>
    </row>
    <row r="7" spans="1:3" x14ac:dyDescent="0.25">
      <c r="A7" s="18" t="s">
        <v>142</v>
      </c>
      <c r="B7" s="19">
        <v>10</v>
      </c>
      <c r="C7" s="20">
        <v>15</v>
      </c>
    </row>
    <row r="8" spans="1:3" x14ac:dyDescent="0.25">
      <c r="A8" s="18" t="s">
        <v>143</v>
      </c>
      <c r="B8" s="19">
        <v>4</v>
      </c>
      <c r="C8" s="20">
        <v>15</v>
      </c>
    </row>
    <row r="9" spans="1:3" x14ac:dyDescent="0.25">
      <c r="A9" s="18" t="s">
        <v>144</v>
      </c>
      <c r="B9" s="19">
        <v>0.2</v>
      </c>
      <c r="C9" s="20">
        <v>15</v>
      </c>
    </row>
    <row r="10" spans="1:3" x14ac:dyDescent="0.25">
      <c r="A10" s="18" t="s">
        <v>145</v>
      </c>
      <c r="B10" s="19">
        <v>0.5</v>
      </c>
      <c r="C10" s="20">
        <v>15</v>
      </c>
    </row>
    <row r="11" spans="1:3" x14ac:dyDescent="0.25">
      <c r="A11" s="18" t="s">
        <v>146</v>
      </c>
      <c r="B11" s="19">
        <v>2</v>
      </c>
      <c r="C11" s="20">
        <v>15</v>
      </c>
    </row>
    <row r="12" spans="1:3" x14ac:dyDescent="0.25">
      <c r="A12" s="18" t="s">
        <v>147</v>
      </c>
      <c r="B12" s="19">
        <v>2</v>
      </c>
      <c r="C12" s="20">
        <v>15</v>
      </c>
    </row>
    <row r="13" spans="1:3" x14ac:dyDescent="0.25">
      <c r="A13" s="18" t="s">
        <v>148</v>
      </c>
      <c r="B13" s="19">
        <v>3.5</v>
      </c>
      <c r="C13" s="20">
        <v>15</v>
      </c>
    </row>
    <row r="14" spans="1:3" x14ac:dyDescent="0.25">
      <c r="A14" s="18" t="s">
        <v>149</v>
      </c>
      <c r="B14" s="19">
        <v>2</v>
      </c>
      <c r="C14" s="20">
        <v>15</v>
      </c>
    </row>
    <row r="15" spans="1:3" x14ac:dyDescent="0.25">
      <c r="A15" s="18" t="s">
        <v>150</v>
      </c>
      <c r="B15" s="19">
        <v>5</v>
      </c>
      <c r="C15" s="20">
        <v>15</v>
      </c>
    </row>
    <row r="16" spans="1:3" x14ac:dyDescent="0.25">
      <c r="A16" s="18" t="s">
        <v>151</v>
      </c>
      <c r="B16" s="19">
        <v>2</v>
      </c>
      <c r="C16" s="20">
        <v>3</v>
      </c>
    </row>
    <row r="17" spans="1:3" x14ac:dyDescent="0.25">
      <c r="A17" s="18" t="s">
        <v>152</v>
      </c>
      <c r="B17" s="19">
        <v>0.5</v>
      </c>
      <c r="C17" s="20">
        <v>15</v>
      </c>
    </row>
    <row r="18" spans="1:3" x14ac:dyDescent="0.25">
      <c r="A18" s="18" t="s">
        <v>102</v>
      </c>
      <c r="B18" s="19"/>
      <c r="C18" s="20"/>
    </row>
    <row r="19" spans="1:3" x14ac:dyDescent="0.25">
      <c r="A19" s="18" t="s">
        <v>103</v>
      </c>
      <c r="B19" s="19"/>
      <c r="C19" s="20"/>
    </row>
    <row r="20" spans="1:3" x14ac:dyDescent="0.25">
      <c r="A20" s="18" t="s">
        <v>104</v>
      </c>
      <c r="B20" s="19"/>
      <c r="C20" s="20"/>
    </row>
    <row r="21" spans="1:3" x14ac:dyDescent="0.25">
      <c r="A21" s="18" t="s">
        <v>105</v>
      </c>
      <c r="B21" s="19"/>
      <c r="C21" s="20"/>
    </row>
    <row r="22" spans="1:3" x14ac:dyDescent="0.25">
      <c r="A22" s="18" t="s">
        <v>106</v>
      </c>
      <c r="B22" s="19"/>
      <c r="C22" s="20"/>
    </row>
    <row r="23" spans="1:3" x14ac:dyDescent="0.25">
      <c r="A23" s="18" t="s">
        <v>107</v>
      </c>
      <c r="B23" s="19"/>
      <c r="C23" s="20"/>
    </row>
    <row r="24" spans="1:3" x14ac:dyDescent="0.25">
      <c r="A24" s="18" t="s">
        <v>108</v>
      </c>
      <c r="B24" s="19"/>
      <c r="C24" s="20"/>
    </row>
    <row r="25" spans="1:3" x14ac:dyDescent="0.25">
      <c r="A25" s="18" t="s">
        <v>109</v>
      </c>
      <c r="B25" s="19"/>
      <c r="C25" s="20"/>
    </row>
    <row r="26" spans="1:3" x14ac:dyDescent="0.25">
      <c r="A26" s="18" t="s">
        <v>110</v>
      </c>
      <c r="B26" s="19"/>
      <c r="C26" s="20"/>
    </row>
    <row r="27" spans="1:3" x14ac:dyDescent="0.25">
      <c r="A27" s="18" t="s">
        <v>111</v>
      </c>
      <c r="B27" s="19"/>
      <c r="C27" s="20"/>
    </row>
    <row r="28" spans="1:3" x14ac:dyDescent="0.25">
      <c r="A28" s="18" t="s">
        <v>113</v>
      </c>
      <c r="B28" s="19"/>
      <c r="C28" s="20"/>
    </row>
    <row r="29" spans="1:3" x14ac:dyDescent="0.25">
      <c r="A29" s="18" t="s">
        <v>114</v>
      </c>
      <c r="B29" s="19"/>
      <c r="C29" s="20"/>
    </row>
    <row r="30" spans="1:3" x14ac:dyDescent="0.25">
      <c r="A30" s="18" t="s">
        <v>115</v>
      </c>
      <c r="B30" s="19"/>
      <c r="C30" s="20"/>
    </row>
    <row r="31" spans="1:3" x14ac:dyDescent="0.25">
      <c r="A31" s="18" t="s">
        <v>116</v>
      </c>
      <c r="B31" s="19"/>
      <c r="C31" s="20"/>
    </row>
    <row r="32" spans="1:3" x14ac:dyDescent="0.25">
      <c r="A32" s="18" t="s">
        <v>117</v>
      </c>
      <c r="B32" s="19"/>
      <c r="C32" s="20"/>
    </row>
    <row r="33" spans="1:3" x14ac:dyDescent="0.25">
      <c r="A33" s="18" t="s">
        <v>118</v>
      </c>
      <c r="B33" s="19"/>
      <c r="C33" s="20"/>
    </row>
    <row r="34" spans="1:3" x14ac:dyDescent="0.25">
      <c r="A34" s="18" t="s">
        <v>119</v>
      </c>
      <c r="B34" s="19"/>
      <c r="C34" s="20"/>
    </row>
    <row r="35" spans="1:3" x14ac:dyDescent="0.25">
      <c r="A35" s="18" t="s">
        <v>120</v>
      </c>
      <c r="B35" s="19"/>
      <c r="C35" s="20"/>
    </row>
    <row r="36" spans="1:3" x14ac:dyDescent="0.25">
      <c r="A36" s="18" t="s">
        <v>121</v>
      </c>
      <c r="B36" s="19"/>
      <c r="C36" s="20"/>
    </row>
    <row r="37" spans="1:3" x14ac:dyDescent="0.25">
      <c r="A37" s="18" t="s">
        <v>122</v>
      </c>
      <c r="B37" s="19"/>
      <c r="C37" s="20"/>
    </row>
    <row r="38" spans="1:3" x14ac:dyDescent="0.25">
      <c r="A38" s="18" t="s">
        <v>123</v>
      </c>
      <c r="B38" s="19"/>
      <c r="C38" s="20"/>
    </row>
    <row r="39" spans="1:3" x14ac:dyDescent="0.25">
      <c r="A39" s="18" t="s">
        <v>124</v>
      </c>
      <c r="B39" s="19"/>
      <c r="C39" s="20"/>
    </row>
    <row r="40" spans="1:3" x14ac:dyDescent="0.25">
      <c r="A40" s="18" t="s">
        <v>125</v>
      </c>
      <c r="B40" s="19"/>
      <c r="C40" s="20"/>
    </row>
    <row r="41" spans="1:3" x14ac:dyDescent="0.25">
      <c r="A41" s="18" t="s">
        <v>126</v>
      </c>
      <c r="B41" s="19"/>
      <c r="C41" s="20"/>
    </row>
    <row r="42" spans="1:3" x14ac:dyDescent="0.25">
      <c r="A42" s="18" t="s">
        <v>127</v>
      </c>
      <c r="B42" s="19"/>
      <c r="C42" s="20"/>
    </row>
    <row r="43" spans="1:3" x14ac:dyDescent="0.25">
      <c r="A43" s="18" t="s">
        <v>128</v>
      </c>
      <c r="B43" s="19"/>
      <c r="C43" s="20"/>
    </row>
    <row r="44" spans="1:3" x14ac:dyDescent="0.25">
      <c r="A44" s="18" t="s">
        <v>129</v>
      </c>
      <c r="B44" s="19"/>
      <c r="C44" s="20"/>
    </row>
    <row r="45" spans="1:3" x14ac:dyDescent="0.25">
      <c r="A45" s="18" t="s">
        <v>130</v>
      </c>
      <c r="B45" s="19"/>
      <c r="C45" s="20"/>
    </row>
    <row r="46" spans="1:3" x14ac:dyDescent="0.25">
      <c r="A46" s="18" t="s">
        <v>131</v>
      </c>
      <c r="B46" s="19"/>
      <c r="C46" s="20"/>
    </row>
    <row r="47" spans="1:3" x14ac:dyDescent="0.25">
      <c r="A47" s="18" t="s">
        <v>132</v>
      </c>
      <c r="B47" s="19"/>
      <c r="C47" s="20"/>
    </row>
    <row r="48" spans="1:3" x14ac:dyDescent="0.25">
      <c r="A48" s="18" t="s">
        <v>133</v>
      </c>
      <c r="B48" s="19"/>
      <c r="C48" s="20"/>
    </row>
    <row r="49" spans="1:3" x14ac:dyDescent="0.25">
      <c r="A49" s="18" t="s">
        <v>134</v>
      </c>
      <c r="B49" s="19"/>
      <c r="C49" s="20"/>
    </row>
    <row r="50" spans="1:3" x14ac:dyDescent="0.25">
      <c r="A50" s="18" t="s">
        <v>135</v>
      </c>
      <c r="B50" s="19"/>
      <c r="C50" s="20"/>
    </row>
    <row r="51" spans="1:3" x14ac:dyDescent="0.25">
      <c r="A51" s="18" t="s">
        <v>136</v>
      </c>
      <c r="B51" s="19"/>
      <c r="C51" s="20"/>
    </row>
  </sheetData>
  <dataValidations count="1">
    <dataValidation type="whole" allowBlank="1" showInputMessage="1" showErrorMessage="1" sqref="C2:C51">
      <formula1>1</formula1>
      <formula2>15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58"/>
  <sheetViews>
    <sheetView topLeftCell="A10" zoomScale="130" zoomScaleNormal="130" workbookViewId="0">
      <selection activeCell="H60" sqref="H60"/>
    </sheetView>
  </sheetViews>
  <sheetFormatPr defaultRowHeight="14.4" x14ac:dyDescent="0.3"/>
  <cols>
    <col min="1" max="1" width="7.109375" style="22" customWidth="1"/>
    <col min="2" max="2" width="22.6640625" style="59" customWidth="1"/>
    <col min="3" max="3" width="8.44140625" style="21" customWidth="1"/>
    <col min="4" max="4" width="9.5546875" style="61" customWidth="1"/>
    <col min="5" max="5" width="7.109375" style="22" customWidth="1"/>
    <col min="6" max="6" width="14.33203125" style="84" customWidth="1"/>
    <col min="7" max="7" width="8.88671875" style="91"/>
    <col min="8" max="8" width="10.5546875" style="91" customWidth="1"/>
    <col min="9" max="16" width="8.88671875" style="91"/>
    <col min="17" max="17" width="10.6640625" style="91" customWidth="1"/>
    <col min="18" max="19" width="8.88671875" style="91"/>
    <col min="20" max="20" width="9.77734375" style="91" customWidth="1"/>
    <col min="21" max="27" width="8.88671875" style="91"/>
  </cols>
  <sheetData>
    <row r="1" spans="1:27" x14ac:dyDescent="0.3">
      <c r="A1" s="25"/>
      <c r="B1" s="58"/>
      <c r="C1" s="26"/>
      <c r="D1" s="60"/>
      <c r="E1" s="27"/>
      <c r="F1" s="82"/>
      <c r="G1" s="87" t="s">
        <v>50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x14ac:dyDescent="0.3">
      <c r="A2" s="27"/>
      <c r="B2" s="58" t="s">
        <v>5</v>
      </c>
      <c r="C2" s="26" t="s">
        <v>5</v>
      </c>
      <c r="D2" s="60"/>
      <c r="E2" s="27"/>
      <c r="F2" s="82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7" s="95" customFormat="1" ht="58.2" thickBot="1" x14ac:dyDescent="0.35">
      <c r="A3" s="92" t="s">
        <v>58</v>
      </c>
      <c r="B3" s="92" t="s">
        <v>0</v>
      </c>
      <c r="C3" s="92" t="s">
        <v>1</v>
      </c>
      <c r="D3" s="93" t="s">
        <v>57</v>
      </c>
      <c r="E3" s="92" t="s">
        <v>51</v>
      </c>
      <c r="F3" s="94" t="s">
        <v>52</v>
      </c>
      <c r="G3" s="86" t="s">
        <v>177</v>
      </c>
      <c r="H3" s="86" t="s">
        <v>176</v>
      </c>
      <c r="I3" s="86" t="s">
        <v>166</v>
      </c>
      <c r="J3" s="86" t="s">
        <v>174</v>
      </c>
      <c r="K3" s="86" t="s">
        <v>167</v>
      </c>
      <c r="L3" s="86" t="s">
        <v>153</v>
      </c>
      <c r="M3" s="86" t="s">
        <v>154</v>
      </c>
      <c r="N3" s="86" t="s">
        <v>155</v>
      </c>
      <c r="O3" s="86" t="s">
        <v>156</v>
      </c>
      <c r="P3" s="86" t="s">
        <v>157</v>
      </c>
      <c r="Q3" s="86" t="s">
        <v>158</v>
      </c>
      <c r="R3" s="86" t="s">
        <v>159</v>
      </c>
      <c r="S3" s="86" t="s">
        <v>160</v>
      </c>
      <c r="T3" s="86" t="s">
        <v>161</v>
      </c>
      <c r="U3" s="86" t="s">
        <v>162</v>
      </c>
      <c r="V3" s="86" t="s">
        <v>163</v>
      </c>
      <c r="W3" s="86" t="s">
        <v>164</v>
      </c>
      <c r="X3" s="86" t="s">
        <v>165</v>
      </c>
      <c r="Y3" s="86" t="s">
        <v>172</v>
      </c>
      <c r="Z3" s="86" t="s">
        <v>171</v>
      </c>
      <c r="AA3" s="86" t="s">
        <v>175</v>
      </c>
    </row>
    <row r="4" spans="1:27" x14ac:dyDescent="0.3">
      <c r="A4" s="27">
        <v>1</v>
      </c>
      <c r="B4" s="58" t="str">
        <f>'Survey Time'!A7</f>
        <v>Integrated Waterbird Management and Monitoring</v>
      </c>
      <c r="C4" s="26">
        <f>VLOOKUP(B4,'survey priority'!$A$2:$C$17,3,FALSE)</f>
        <v>0.54794520547945202</v>
      </c>
      <c r="D4" s="66">
        <f>VLOOKUP(B4,'Survey Time'!$A$2:$C$51,2,FALSE)</f>
        <v>10</v>
      </c>
      <c r="E4" s="62">
        <f>VLOOKUP(B4,'Survey Time'!$A$2:$C$51,3,FALSE)</f>
        <v>15</v>
      </c>
      <c r="F4" s="82">
        <f t="shared" ref="F4:F19" si="0">C4/(D4*E4)</f>
        <v>3.6529680365296802E-3</v>
      </c>
      <c r="G4" s="89">
        <v>1</v>
      </c>
      <c r="H4" s="89">
        <v>0</v>
      </c>
      <c r="I4" s="90">
        <v>1</v>
      </c>
      <c r="J4" s="90">
        <v>1</v>
      </c>
      <c r="K4" s="90">
        <v>1</v>
      </c>
      <c r="L4" s="89">
        <v>0</v>
      </c>
      <c r="M4" s="89">
        <v>1</v>
      </c>
      <c r="N4" s="89">
        <v>0</v>
      </c>
      <c r="O4" s="90">
        <v>1</v>
      </c>
      <c r="P4" s="90">
        <v>1</v>
      </c>
      <c r="Q4" s="90">
        <v>0</v>
      </c>
      <c r="R4" s="90">
        <v>1</v>
      </c>
      <c r="S4" s="90">
        <v>0</v>
      </c>
      <c r="T4" s="90">
        <v>1</v>
      </c>
      <c r="U4" s="91">
        <v>1</v>
      </c>
      <c r="V4" s="91">
        <v>1</v>
      </c>
      <c r="W4" s="91">
        <v>0</v>
      </c>
      <c r="X4" s="91">
        <v>1</v>
      </c>
      <c r="Y4" s="91">
        <v>1</v>
      </c>
      <c r="Z4" s="91">
        <v>0</v>
      </c>
      <c r="AA4" s="91">
        <v>1</v>
      </c>
    </row>
    <row r="5" spans="1:27" s="63" customFormat="1" x14ac:dyDescent="0.3">
      <c r="A5" s="62">
        <v>2</v>
      </c>
      <c r="B5" s="58" t="str">
        <f>'Survey Time'!A15</f>
        <v>forest bat mist netting</v>
      </c>
      <c r="C5" s="26">
        <f>VLOOKUP(B5,'survey priority'!$A$2:$C$17,3,FALSE)</f>
        <v>0.52054794520547953</v>
      </c>
      <c r="D5" s="66">
        <f>VLOOKUP(B5,'Survey Time'!$A$2:$C$51,2,FALSE)</f>
        <v>5</v>
      </c>
      <c r="E5" s="62">
        <f>VLOOKUP(B5,'Survey Time'!$A$2:$C$51,3,FALSE)</f>
        <v>15</v>
      </c>
      <c r="F5" s="83">
        <f t="shared" si="0"/>
        <v>6.9406392694063941E-3</v>
      </c>
      <c r="G5" s="89">
        <v>1</v>
      </c>
      <c r="H5" s="89">
        <v>0</v>
      </c>
      <c r="I5" s="89">
        <v>1</v>
      </c>
      <c r="J5" s="89">
        <v>1</v>
      </c>
      <c r="K5" s="89">
        <v>1</v>
      </c>
      <c r="L5" s="89">
        <v>0</v>
      </c>
      <c r="M5" s="89">
        <v>1</v>
      </c>
      <c r="N5" s="89">
        <v>0</v>
      </c>
      <c r="O5" s="89">
        <v>1</v>
      </c>
      <c r="P5" s="89">
        <v>0</v>
      </c>
      <c r="Q5" s="89">
        <v>0</v>
      </c>
      <c r="R5" s="89">
        <v>1</v>
      </c>
      <c r="S5" s="89">
        <v>0</v>
      </c>
      <c r="T5" s="89">
        <v>0</v>
      </c>
      <c r="U5" s="96">
        <v>0</v>
      </c>
      <c r="V5" s="96">
        <v>1</v>
      </c>
      <c r="W5" s="96">
        <v>0</v>
      </c>
      <c r="X5" s="96">
        <v>1</v>
      </c>
      <c r="Y5" s="96">
        <v>1</v>
      </c>
      <c r="Z5" s="96">
        <v>0</v>
      </c>
      <c r="AA5" s="96">
        <v>0</v>
      </c>
    </row>
    <row r="6" spans="1:27" s="63" customFormat="1" x14ac:dyDescent="0.3">
      <c r="A6" s="62">
        <v>3</v>
      </c>
      <c r="B6" s="58" t="str">
        <f>'Survey Time'!A3</f>
        <v>Forest &amp; Snag Inventory</v>
      </c>
      <c r="C6" s="26">
        <f>VLOOKUP(B6,'survey priority'!$A$2:$C$17,3,FALSE)</f>
        <v>0.50228310502283102</v>
      </c>
      <c r="D6" s="66">
        <f>VLOOKUP(B6,'Survey Time'!$A$2:$C$51,2,FALSE)</f>
        <v>6</v>
      </c>
      <c r="E6" s="62">
        <f>VLOOKUP(B6,'Survey Time'!$A$2:$C$51,3,FALSE)</f>
        <v>1</v>
      </c>
      <c r="F6" s="83">
        <f t="shared" si="0"/>
        <v>8.3713850837138504E-2</v>
      </c>
      <c r="G6" s="89">
        <v>1</v>
      </c>
      <c r="H6" s="89">
        <v>1</v>
      </c>
      <c r="I6" s="89">
        <v>1</v>
      </c>
      <c r="J6" s="89">
        <v>1</v>
      </c>
      <c r="K6" s="89">
        <v>1</v>
      </c>
      <c r="L6" s="89">
        <v>1</v>
      </c>
      <c r="M6" s="89">
        <v>0</v>
      </c>
      <c r="N6" s="89">
        <v>1</v>
      </c>
      <c r="O6" s="89">
        <v>1</v>
      </c>
      <c r="P6" s="89">
        <v>1</v>
      </c>
      <c r="Q6" s="89">
        <v>0</v>
      </c>
      <c r="R6" s="89">
        <v>1</v>
      </c>
      <c r="S6" s="89">
        <v>1</v>
      </c>
      <c r="T6" s="89">
        <v>0</v>
      </c>
      <c r="U6" s="96">
        <v>0</v>
      </c>
      <c r="V6" s="96">
        <v>0</v>
      </c>
      <c r="W6" s="96">
        <v>1</v>
      </c>
      <c r="X6" s="96">
        <v>0</v>
      </c>
      <c r="Y6" s="96">
        <v>1</v>
      </c>
      <c r="Z6" s="96">
        <v>1</v>
      </c>
      <c r="AA6" s="96">
        <v>1</v>
      </c>
    </row>
    <row r="7" spans="1:27" s="63" customFormat="1" x14ac:dyDescent="0.3">
      <c r="A7" s="62">
        <v>4</v>
      </c>
      <c r="B7" s="58" t="str">
        <f>'Survey Time'!A4</f>
        <v>Forest Invasives Adaptive Management</v>
      </c>
      <c r="C7" s="26">
        <f>VLOOKUP(B7,'survey priority'!$A$2:$C$17,3,FALSE)</f>
        <v>0.44748858447488582</v>
      </c>
      <c r="D7" s="66">
        <f>VLOOKUP(B7,'Survey Time'!$A$2:$C$51,2,FALSE)</f>
        <v>2</v>
      </c>
      <c r="E7" s="62">
        <f>VLOOKUP(B7,'Survey Time'!$A$2:$C$51,3,FALSE)</f>
        <v>15</v>
      </c>
      <c r="F7" s="83">
        <f t="shared" si="0"/>
        <v>1.491628614916286E-2</v>
      </c>
      <c r="G7" s="89">
        <v>1</v>
      </c>
      <c r="H7" s="89">
        <v>1</v>
      </c>
      <c r="I7" s="89">
        <v>1</v>
      </c>
      <c r="J7" s="89">
        <v>1</v>
      </c>
      <c r="K7" s="89">
        <v>1</v>
      </c>
      <c r="L7" s="89">
        <v>1</v>
      </c>
      <c r="M7" s="89">
        <v>0</v>
      </c>
      <c r="N7" s="89">
        <v>1</v>
      </c>
      <c r="O7" s="89">
        <v>1</v>
      </c>
      <c r="P7" s="89">
        <v>0</v>
      </c>
      <c r="Q7" s="89">
        <v>0</v>
      </c>
      <c r="R7" s="89">
        <v>0</v>
      </c>
      <c r="S7" s="89">
        <v>1</v>
      </c>
      <c r="T7" s="89">
        <v>0</v>
      </c>
      <c r="U7" s="96">
        <v>1</v>
      </c>
      <c r="V7" s="96">
        <v>1</v>
      </c>
      <c r="W7" s="96">
        <v>1</v>
      </c>
      <c r="X7" s="96">
        <v>0</v>
      </c>
      <c r="Y7" s="96">
        <v>0</v>
      </c>
      <c r="Z7" s="96">
        <v>1</v>
      </c>
      <c r="AA7" s="96">
        <v>0</v>
      </c>
    </row>
    <row r="8" spans="1:27" s="63" customFormat="1" x14ac:dyDescent="0.3">
      <c r="A8" s="62">
        <v>5</v>
      </c>
      <c r="B8" s="58" t="str">
        <f>'Survey Time'!A14</f>
        <v>Reforestation Monitoring</v>
      </c>
      <c r="C8" s="26">
        <f>VLOOKUP(B8,'survey priority'!$A$2:$C$17,3,FALSE)</f>
        <v>0.44292237442922372</v>
      </c>
      <c r="D8" s="66">
        <f>VLOOKUP(B8,'Survey Time'!$A$2:$C$51,2,FALSE)</f>
        <v>2</v>
      </c>
      <c r="E8" s="62">
        <f>VLOOKUP(B8,'Survey Time'!$A$2:$C$51,3,FALSE)</f>
        <v>15</v>
      </c>
      <c r="F8" s="83">
        <f t="shared" si="0"/>
        <v>1.4764079147640791E-2</v>
      </c>
      <c r="G8" s="89">
        <v>1</v>
      </c>
      <c r="H8" s="89">
        <v>1</v>
      </c>
      <c r="I8" s="89">
        <v>1</v>
      </c>
      <c r="J8" s="89">
        <v>1</v>
      </c>
      <c r="K8" s="89">
        <v>1</v>
      </c>
      <c r="L8" s="89">
        <v>1</v>
      </c>
      <c r="M8" s="89">
        <v>0</v>
      </c>
      <c r="N8" s="89">
        <v>1</v>
      </c>
      <c r="O8" s="89">
        <v>1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96">
        <v>0</v>
      </c>
      <c r="V8" s="96">
        <v>1</v>
      </c>
      <c r="W8" s="96">
        <v>1</v>
      </c>
      <c r="X8" s="96">
        <v>0</v>
      </c>
      <c r="Y8" s="96">
        <v>0</v>
      </c>
      <c r="Z8" s="96">
        <v>1</v>
      </c>
      <c r="AA8" s="96">
        <v>1</v>
      </c>
    </row>
    <row r="9" spans="1:27" s="63" customFormat="1" x14ac:dyDescent="0.3">
      <c r="A9" s="62">
        <v>6</v>
      </c>
      <c r="B9" s="58" t="str">
        <f>'Survey Time'!A10</f>
        <v>Mobile Forest Bat Acoustic Surveys</v>
      </c>
      <c r="C9" s="26">
        <f>VLOOKUP(B9,'survey priority'!$A$2:$C$17,3,FALSE)</f>
        <v>0.40182648401826482</v>
      </c>
      <c r="D9" s="66">
        <f>VLOOKUP(B9,'Survey Time'!$A$2:$C$51,2,FALSE)</f>
        <v>0.5</v>
      </c>
      <c r="E9" s="62">
        <f>VLOOKUP(B9,'Survey Time'!$A$2:$C$51,3,FALSE)</f>
        <v>15</v>
      </c>
      <c r="F9" s="83">
        <f t="shared" si="0"/>
        <v>5.357686453576864E-2</v>
      </c>
      <c r="G9" s="89">
        <v>1</v>
      </c>
      <c r="H9" s="89">
        <v>1</v>
      </c>
      <c r="I9" s="89">
        <v>1</v>
      </c>
      <c r="J9" s="89">
        <v>1</v>
      </c>
      <c r="K9" s="89">
        <v>1</v>
      </c>
      <c r="L9" s="89">
        <v>1</v>
      </c>
      <c r="M9" s="89">
        <v>1</v>
      </c>
      <c r="N9" s="89">
        <v>0</v>
      </c>
      <c r="O9" s="89">
        <v>1</v>
      </c>
      <c r="P9" s="89">
        <v>1</v>
      </c>
      <c r="Q9" s="89">
        <v>1</v>
      </c>
      <c r="R9" s="89">
        <v>1</v>
      </c>
      <c r="S9" s="89">
        <v>1</v>
      </c>
      <c r="T9" s="89">
        <v>1</v>
      </c>
      <c r="U9" s="96">
        <v>1</v>
      </c>
      <c r="V9" s="96">
        <v>1</v>
      </c>
      <c r="W9" s="96">
        <v>1</v>
      </c>
      <c r="X9" s="96">
        <v>0</v>
      </c>
      <c r="Y9" s="96">
        <v>1</v>
      </c>
      <c r="Z9" s="96">
        <v>1</v>
      </c>
      <c r="AA9" s="96">
        <v>1</v>
      </c>
    </row>
    <row r="10" spans="1:27" s="63" customFormat="1" x14ac:dyDescent="0.3">
      <c r="A10" s="62">
        <v>7</v>
      </c>
      <c r="B10" s="58" t="str">
        <f>'Survey Time'!A13</f>
        <v>Passive Forest Bat Acoustic Surveys</v>
      </c>
      <c r="C10" s="26">
        <f>VLOOKUP(B10,'survey priority'!$A$2:$C$17,3,FALSE)</f>
        <v>0.40182648401826482</v>
      </c>
      <c r="D10" s="66">
        <f>VLOOKUP(B10,'Survey Time'!$A$2:$C$51,2,FALSE)</f>
        <v>3.5</v>
      </c>
      <c r="E10" s="62">
        <f>VLOOKUP(B10,'Survey Time'!$A$2:$C$51,3,FALSE)</f>
        <v>15</v>
      </c>
      <c r="F10" s="83">
        <f t="shared" si="0"/>
        <v>7.6538377908240921E-3</v>
      </c>
      <c r="G10" s="89">
        <v>0</v>
      </c>
      <c r="H10" s="89">
        <v>1</v>
      </c>
      <c r="I10" s="89">
        <v>1</v>
      </c>
      <c r="J10" s="89">
        <v>1</v>
      </c>
      <c r="K10" s="89">
        <v>1</v>
      </c>
      <c r="L10" s="89">
        <v>1</v>
      </c>
      <c r="M10" s="89">
        <v>1</v>
      </c>
      <c r="N10" s="89">
        <v>0</v>
      </c>
      <c r="O10" s="89">
        <v>0</v>
      </c>
      <c r="P10" s="89">
        <v>0</v>
      </c>
      <c r="Q10" s="89">
        <v>1</v>
      </c>
      <c r="R10" s="89">
        <v>0</v>
      </c>
      <c r="S10" s="89">
        <v>0</v>
      </c>
      <c r="T10" s="89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1</v>
      </c>
      <c r="AA10" s="96">
        <v>0</v>
      </c>
    </row>
    <row r="11" spans="1:27" s="63" customFormat="1" x14ac:dyDescent="0.3">
      <c r="A11" s="62">
        <v>8</v>
      </c>
      <c r="B11" s="58" t="str">
        <f>'Survey Time'!A16</f>
        <v>Veg cover-restoration success monitoring</v>
      </c>
      <c r="C11" s="26">
        <f>VLOOKUP(B11,'survey priority'!$A$2:$C$17,3,FALSE)</f>
        <v>0.38356164383561642</v>
      </c>
      <c r="D11" s="66">
        <f>VLOOKUP(B11,'Survey Time'!$A$2:$C$51,2,FALSE)</f>
        <v>2</v>
      </c>
      <c r="E11" s="62">
        <f>VLOOKUP(B11,'Survey Time'!$A$2:$C$51,3,FALSE)</f>
        <v>3</v>
      </c>
      <c r="F11" s="83">
        <f t="shared" si="0"/>
        <v>6.3926940639269403E-2</v>
      </c>
      <c r="G11" s="89">
        <v>0</v>
      </c>
      <c r="H11" s="89">
        <v>1</v>
      </c>
      <c r="I11" s="89">
        <v>1</v>
      </c>
      <c r="J11" s="89">
        <v>1</v>
      </c>
      <c r="K11" s="89">
        <v>1</v>
      </c>
      <c r="L11" s="89">
        <v>1</v>
      </c>
      <c r="M11" s="89">
        <v>0</v>
      </c>
      <c r="N11" s="89">
        <v>1</v>
      </c>
      <c r="O11" s="89">
        <v>0</v>
      </c>
      <c r="P11" s="89">
        <v>1</v>
      </c>
      <c r="Q11" s="89">
        <v>1</v>
      </c>
      <c r="R11" s="89">
        <v>1</v>
      </c>
      <c r="S11" s="89">
        <v>1</v>
      </c>
      <c r="T11" s="89">
        <v>0</v>
      </c>
      <c r="U11" s="96">
        <v>0</v>
      </c>
      <c r="V11" s="96">
        <v>0</v>
      </c>
      <c r="W11" s="96">
        <v>1</v>
      </c>
      <c r="X11" s="96">
        <v>1</v>
      </c>
      <c r="Y11" s="96">
        <v>1</v>
      </c>
      <c r="Z11" s="96">
        <v>1</v>
      </c>
      <c r="AA11" s="96">
        <v>1</v>
      </c>
    </row>
    <row r="12" spans="1:27" s="63" customFormat="1" x14ac:dyDescent="0.3">
      <c r="A12" s="62">
        <v>9</v>
      </c>
      <c r="B12" s="58" t="str">
        <f>'Survey Time'!A5</f>
        <v>Giant Cane ARM Monitoring</v>
      </c>
      <c r="C12" s="26">
        <f>VLOOKUP(B12,'survey priority'!$A$2:$C$17,3,FALSE)</f>
        <v>0.36073059360730592</v>
      </c>
      <c r="D12" s="66">
        <f>VLOOKUP(B12,'Survey Time'!$A$2:$C$51,2,FALSE)</f>
        <v>2</v>
      </c>
      <c r="E12" s="62">
        <f>VLOOKUP(B12,'Survey Time'!$A$2:$C$51,3,FALSE)</f>
        <v>15</v>
      </c>
      <c r="F12" s="83">
        <f t="shared" si="0"/>
        <v>1.202435312024353E-2</v>
      </c>
      <c r="G12" s="89">
        <v>0</v>
      </c>
      <c r="H12" s="89">
        <v>1</v>
      </c>
      <c r="I12" s="89">
        <v>1</v>
      </c>
      <c r="J12" s="89">
        <v>1</v>
      </c>
      <c r="K12" s="89">
        <v>0</v>
      </c>
      <c r="L12" s="89">
        <v>1</v>
      </c>
      <c r="M12" s="89">
        <v>0</v>
      </c>
      <c r="N12" s="89">
        <v>1</v>
      </c>
      <c r="O12" s="89">
        <v>0</v>
      </c>
      <c r="P12" s="89">
        <v>0</v>
      </c>
      <c r="Q12" s="89">
        <v>1</v>
      </c>
      <c r="R12" s="89">
        <v>0</v>
      </c>
      <c r="S12" s="89">
        <v>0</v>
      </c>
      <c r="T12" s="89">
        <v>0</v>
      </c>
      <c r="U12" s="96">
        <v>0</v>
      </c>
      <c r="V12" s="96">
        <v>0</v>
      </c>
      <c r="W12" s="96">
        <v>1</v>
      </c>
      <c r="X12" s="96">
        <v>0</v>
      </c>
      <c r="Y12" s="96">
        <v>0</v>
      </c>
      <c r="Z12" s="96">
        <v>1</v>
      </c>
      <c r="AA12" s="96">
        <v>1</v>
      </c>
    </row>
    <row r="13" spans="1:27" s="63" customFormat="1" x14ac:dyDescent="0.3">
      <c r="A13" s="62">
        <v>10</v>
      </c>
      <c r="B13" s="58" t="str">
        <f>'Survey Time'!A12</f>
        <v>Moist Soil Seed Production</v>
      </c>
      <c r="C13" s="26">
        <f>VLOOKUP(B13,'survey priority'!$A$2:$C$17,3,FALSE)</f>
        <v>0.26484018264840181</v>
      </c>
      <c r="D13" s="66">
        <f>VLOOKUP(B13,'Survey Time'!$A$2:$C$51,2,FALSE)</f>
        <v>2</v>
      </c>
      <c r="E13" s="62">
        <f>VLOOKUP(B13,'Survey Time'!$A$2:$C$51,3,FALSE)</f>
        <v>15</v>
      </c>
      <c r="F13" s="83">
        <f t="shared" si="0"/>
        <v>8.8280060882800597E-3</v>
      </c>
      <c r="G13" s="89">
        <v>0</v>
      </c>
      <c r="H13" s="89">
        <v>1</v>
      </c>
      <c r="I13" s="89">
        <v>1</v>
      </c>
      <c r="J13" s="89">
        <v>1</v>
      </c>
      <c r="K13" s="89">
        <v>0</v>
      </c>
      <c r="L13" s="89">
        <v>1</v>
      </c>
      <c r="M13" s="89">
        <v>0</v>
      </c>
      <c r="N13" s="89">
        <v>1</v>
      </c>
      <c r="O13" s="89">
        <v>0</v>
      </c>
      <c r="P13" s="89">
        <v>0</v>
      </c>
      <c r="Q13" s="89">
        <v>1</v>
      </c>
      <c r="R13" s="89">
        <v>0</v>
      </c>
      <c r="S13" s="89">
        <v>0</v>
      </c>
      <c r="T13" s="89">
        <v>0</v>
      </c>
      <c r="U13" s="96">
        <v>0</v>
      </c>
      <c r="V13" s="96">
        <v>0</v>
      </c>
      <c r="W13" s="96">
        <v>1</v>
      </c>
      <c r="X13" s="96">
        <v>0</v>
      </c>
      <c r="Y13" s="96">
        <v>0</v>
      </c>
      <c r="Z13" s="96">
        <v>1</v>
      </c>
      <c r="AA13" s="96">
        <v>0</v>
      </c>
    </row>
    <row r="14" spans="1:27" s="63" customFormat="1" x14ac:dyDescent="0.3">
      <c r="A14" s="62">
        <v>11</v>
      </c>
      <c r="B14" s="58" t="str">
        <f>'Survey Time'!A11</f>
        <v>Moist Soil Plant Inventory</v>
      </c>
      <c r="C14" s="26">
        <f>VLOOKUP(B14,'survey priority'!$A$2:$C$17,3,FALSE)</f>
        <v>0.24657534246575341</v>
      </c>
      <c r="D14" s="66">
        <f>VLOOKUP(B14,'Survey Time'!$A$2:$C$51,2,FALSE)</f>
        <v>2</v>
      </c>
      <c r="E14" s="62">
        <f>VLOOKUP(B14,'Survey Time'!$A$2:$C$51,3,FALSE)</f>
        <v>15</v>
      </c>
      <c r="F14" s="83">
        <f t="shared" si="0"/>
        <v>8.21917808219178E-3</v>
      </c>
      <c r="G14" s="89">
        <v>0</v>
      </c>
      <c r="H14" s="89">
        <v>1</v>
      </c>
      <c r="I14" s="89">
        <v>0</v>
      </c>
      <c r="J14" s="89">
        <v>1</v>
      </c>
      <c r="K14" s="89">
        <v>0</v>
      </c>
      <c r="L14" s="89">
        <v>1</v>
      </c>
      <c r="M14" s="89">
        <v>0</v>
      </c>
      <c r="N14" s="89">
        <v>1</v>
      </c>
      <c r="O14" s="89">
        <v>0</v>
      </c>
      <c r="P14" s="89">
        <v>0</v>
      </c>
      <c r="Q14" s="89">
        <v>1</v>
      </c>
      <c r="R14" s="89">
        <v>0</v>
      </c>
      <c r="S14" s="89">
        <v>0</v>
      </c>
      <c r="T14" s="89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1</v>
      </c>
      <c r="AA14" s="96">
        <v>0</v>
      </c>
    </row>
    <row r="15" spans="1:27" s="63" customFormat="1" x14ac:dyDescent="0.3">
      <c r="A15" s="62">
        <v>12</v>
      </c>
      <c r="B15" s="58" t="str">
        <f>'Survey Time'!A8</f>
        <v>International Shorebird Surveys</v>
      </c>
      <c r="C15" s="26">
        <f>VLOOKUP(B15,'survey priority'!$A$2:$C$17,3,FALSE)</f>
        <v>0.21004566210045661</v>
      </c>
      <c r="D15" s="66">
        <f>VLOOKUP(B15,'Survey Time'!$A$2:$C$51,2,FALSE)</f>
        <v>4</v>
      </c>
      <c r="E15" s="62">
        <f>VLOOKUP(B15,'Survey Time'!$A$2:$C$51,3,FALSE)</f>
        <v>15</v>
      </c>
      <c r="F15" s="83">
        <f t="shared" si="0"/>
        <v>3.5007610350076103E-3</v>
      </c>
      <c r="G15" s="89">
        <v>0</v>
      </c>
      <c r="H15" s="89">
        <v>0</v>
      </c>
      <c r="I15" s="89">
        <v>0</v>
      </c>
      <c r="J15" s="89">
        <v>1</v>
      </c>
      <c r="K15" s="89">
        <v>0</v>
      </c>
      <c r="L15" s="89">
        <v>0</v>
      </c>
      <c r="M15" s="89">
        <v>1</v>
      </c>
      <c r="N15" s="89">
        <v>0</v>
      </c>
      <c r="O15" s="89">
        <v>0</v>
      </c>
      <c r="P15" s="89">
        <v>1</v>
      </c>
      <c r="Q15" s="89">
        <v>1</v>
      </c>
      <c r="R15" s="89">
        <v>0</v>
      </c>
      <c r="S15" s="89">
        <v>0</v>
      </c>
      <c r="T15" s="89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</row>
    <row r="16" spans="1:27" s="63" customFormat="1" x14ac:dyDescent="0.3">
      <c r="A16" s="62">
        <v>13</v>
      </c>
      <c r="B16" s="58" t="str">
        <f>'Survey Time'!A2</f>
        <v>Contaminants Assessment</v>
      </c>
      <c r="C16" s="26">
        <f>VLOOKUP(B16,'survey priority'!$A$2:$C$17,3,FALSE)</f>
        <v>0.19634703196347031</v>
      </c>
      <c r="D16" s="60">
        <f>VLOOKUP(B16,'Survey Time'!$A$2:$C$51,2,FALSE)</f>
        <v>0.5</v>
      </c>
      <c r="E16" s="27">
        <f>VLOOKUP(B16,'Survey Time'!$A$2:$C$51,3,FALSE)</f>
        <v>1</v>
      </c>
      <c r="F16" s="83">
        <f t="shared" si="0"/>
        <v>0.39269406392694062</v>
      </c>
      <c r="G16" s="90">
        <v>1</v>
      </c>
      <c r="H16" s="90">
        <v>1</v>
      </c>
      <c r="I16" s="89">
        <v>0</v>
      </c>
      <c r="J16" s="89">
        <v>1</v>
      </c>
      <c r="K16" s="89">
        <v>0</v>
      </c>
      <c r="L16" s="90">
        <v>1</v>
      </c>
      <c r="M16" s="90">
        <v>1</v>
      </c>
      <c r="N16" s="90">
        <v>1</v>
      </c>
      <c r="O16" s="89">
        <v>1</v>
      </c>
      <c r="P16" s="89">
        <v>1</v>
      </c>
      <c r="Q16" s="89">
        <v>1</v>
      </c>
      <c r="R16" s="89">
        <v>1</v>
      </c>
      <c r="S16" s="89">
        <v>1</v>
      </c>
      <c r="T16" s="89">
        <v>1</v>
      </c>
      <c r="U16" s="96">
        <v>1</v>
      </c>
      <c r="V16" s="96">
        <v>1</v>
      </c>
      <c r="W16" s="96">
        <v>1</v>
      </c>
      <c r="X16" s="96">
        <v>1</v>
      </c>
      <c r="Y16" s="96">
        <v>1</v>
      </c>
      <c r="Z16" s="96">
        <v>1</v>
      </c>
      <c r="AA16" s="96">
        <v>1</v>
      </c>
    </row>
    <row r="17" spans="1:27" s="63" customFormat="1" x14ac:dyDescent="0.3">
      <c r="A17" s="62">
        <v>14</v>
      </c>
      <c r="B17" s="58" t="str">
        <f>'Survey Time'!A6</f>
        <v>Giant Cane Inventory</v>
      </c>
      <c r="C17" s="26">
        <f>VLOOKUP(B17,'survey priority'!$A$2:$C$17,3,FALSE)</f>
        <v>0.17808219178082191</v>
      </c>
      <c r="D17" s="66">
        <f>VLOOKUP(B17,'Survey Time'!$A$2:$C$51,2,FALSE)</f>
        <v>2</v>
      </c>
      <c r="E17" s="62">
        <f>VLOOKUP(B17,'Survey Time'!$A$2:$C$51,3,FALSE)</f>
        <v>1</v>
      </c>
      <c r="F17" s="83">
        <f t="shared" si="0"/>
        <v>8.9041095890410954E-2</v>
      </c>
      <c r="G17" s="89">
        <v>0</v>
      </c>
      <c r="H17" s="89">
        <v>1</v>
      </c>
      <c r="I17" s="89">
        <v>0</v>
      </c>
      <c r="J17" s="89">
        <v>1</v>
      </c>
      <c r="K17" s="89">
        <v>0</v>
      </c>
      <c r="L17" s="89">
        <v>1</v>
      </c>
      <c r="M17" s="89">
        <v>1</v>
      </c>
      <c r="N17" s="89">
        <v>1</v>
      </c>
      <c r="O17" s="89">
        <v>0</v>
      </c>
      <c r="P17" s="89">
        <v>1</v>
      </c>
      <c r="Q17" s="89">
        <v>1</v>
      </c>
      <c r="R17" s="89">
        <v>1</v>
      </c>
      <c r="S17" s="89">
        <v>1</v>
      </c>
      <c r="T17" s="89">
        <v>1</v>
      </c>
      <c r="U17" s="96">
        <v>0</v>
      </c>
      <c r="V17" s="96">
        <v>0</v>
      </c>
      <c r="W17" s="96">
        <v>1</v>
      </c>
      <c r="X17" s="96">
        <v>1</v>
      </c>
      <c r="Y17" s="96">
        <v>1</v>
      </c>
      <c r="Z17" s="96">
        <v>1</v>
      </c>
      <c r="AA17" s="96">
        <v>1</v>
      </c>
    </row>
    <row r="18" spans="1:27" s="63" customFormat="1" x14ac:dyDescent="0.3">
      <c r="A18" s="62">
        <v>15</v>
      </c>
      <c r="B18" s="58" t="str">
        <f>'Survey Time'!A9</f>
        <v>Mid-Winter Waterfowl Survey</v>
      </c>
      <c r="C18" s="26">
        <f>VLOOKUP(B18,'survey priority'!$A$2:$C$17,3,FALSE)</f>
        <v>0.15981735159817351</v>
      </c>
      <c r="D18" s="66">
        <f>VLOOKUP(B18,'Survey Time'!$A$2:$C$51,2,FALSE)</f>
        <v>0.2</v>
      </c>
      <c r="E18" s="62">
        <f>VLOOKUP(B18,'Survey Time'!$A$2:$C$51,3,FALSE)</f>
        <v>15</v>
      </c>
      <c r="F18" s="83">
        <f t="shared" si="0"/>
        <v>5.3272450532724502E-2</v>
      </c>
      <c r="G18" s="89">
        <v>1</v>
      </c>
      <c r="H18" s="89">
        <v>1</v>
      </c>
      <c r="I18" s="89">
        <v>0</v>
      </c>
      <c r="J18" s="89">
        <v>1</v>
      </c>
      <c r="K18" s="89">
        <v>0</v>
      </c>
      <c r="L18" s="89">
        <v>1</v>
      </c>
      <c r="M18" s="89">
        <v>1</v>
      </c>
      <c r="N18" s="89">
        <v>0</v>
      </c>
      <c r="O18" s="89">
        <v>1</v>
      </c>
      <c r="P18" s="89">
        <v>1</v>
      </c>
      <c r="Q18" s="89">
        <v>1</v>
      </c>
      <c r="R18" s="89">
        <v>1</v>
      </c>
      <c r="S18" s="89">
        <v>1</v>
      </c>
      <c r="T18" s="89">
        <v>1</v>
      </c>
      <c r="U18" s="96">
        <v>1</v>
      </c>
      <c r="V18" s="96">
        <v>0</v>
      </c>
      <c r="W18" s="96">
        <v>1</v>
      </c>
      <c r="X18" s="96">
        <v>1</v>
      </c>
      <c r="Y18" s="96">
        <v>1</v>
      </c>
      <c r="Z18" s="96">
        <v>1</v>
      </c>
      <c r="AA18" s="96">
        <v>1</v>
      </c>
    </row>
    <row r="19" spans="1:27" s="64" customFormat="1" x14ac:dyDescent="0.3">
      <c r="A19" s="162">
        <v>16</v>
      </c>
      <c r="B19" s="163" t="str">
        <f>'Survey Time'!A17</f>
        <v>Woodcock Surveys</v>
      </c>
      <c r="C19" s="164">
        <f>VLOOKUP(B19,'survey priority'!$A$2:$C$17,3,FALSE)</f>
        <v>6.8493150684931503E-2</v>
      </c>
      <c r="D19" s="165">
        <f>VLOOKUP(B19,'Survey Time'!$A$2:$C$51,2,FALSE)</f>
        <v>0.5</v>
      </c>
      <c r="E19" s="162">
        <f>VLOOKUP(B19,'Survey Time'!$A$2:$C$51,3,FALSE)</f>
        <v>15</v>
      </c>
      <c r="F19" s="166">
        <f t="shared" si="0"/>
        <v>9.1324200913242004E-3</v>
      </c>
      <c r="G19" s="167">
        <v>0</v>
      </c>
      <c r="H19" s="167">
        <v>1</v>
      </c>
      <c r="I19" s="167">
        <v>0</v>
      </c>
      <c r="J19" s="167">
        <v>1</v>
      </c>
      <c r="K19" s="167">
        <v>0</v>
      </c>
      <c r="L19" s="167">
        <v>1</v>
      </c>
      <c r="M19" s="167">
        <v>1</v>
      </c>
      <c r="N19" s="167">
        <v>0</v>
      </c>
      <c r="O19" s="167">
        <v>0</v>
      </c>
      <c r="P19" s="167">
        <v>1</v>
      </c>
      <c r="Q19" s="167">
        <v>1</v>
      </c>
      <c r="R19" s="167">
        <v>0</v>
      </c>
      <c r="S19" s="167">
        <v>0</v>
      </c>
      <c r="T19" s="167">
        <v>0</v>
      </c>
      <c r="U19" s="168">
        <v>0</v>
      </c>
      <c r="V19" s="168">
        <v>0</v>
      </c>
      <c r="W19" s="168">
        <v>1</v>
      </c>
      <c r="X19" s="168">
        <v>0</v>
      </c>
      <c r="Y19" s="168">
        <v>0</v>
      </c>
      <c r="Z19" s="168">
        <v>1</v>
      </c>
      <c r="AA19" s="168">
        <v>1</v>
      </c>
    </row>
    <row r="20" spans="1:27" s="63" customFormat="1" hidden="1" x14ac:dyDescent="0.3">
      <c r="A20" s="62">
        <v>17</v>
      </c>
      <c r="B20" s="58" t="str">
        <f>'Survey Time'!A18</f>
        <v>surveyname17</v>
      </c>
      <c r="C20" s="26" t="e">
        <f>VLOOKUP(B20,'survey priority'!$A$2:$C$17,3,FALSE)</f>
        <v>#N/A</v>
      </c>
      <c r="D20" s="66">
        <f>VLOOKUP(B20,'Survey Time'!$A$2:$C$51,2,FALSE)</f>
        <v>0</v>
      </c>
      <c r="E20" s="62">
        <f>VLOOKUP(B20,'Survey Time'!$A$2:$C$51,3,FALSE)</f>
        <v>0</v>
      </c>
      <c r="F20" s="83" t="e">
        <f t="shared" ref="F20:F29" si="1">C20/(D20*E20)</f>
        <v>#N/A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</row>
    <row r="21" spans="1:27" s="63" customFormat="1" hidden="1" x14ac:dyDescent="0.3">
      <c r="A21" s="62">
        <v>18</v>
      </c>
      <c r="B21" s="58" t="str">
        <f>'Survey Time'!A19</f>
        <v>surveyname18</v>
      </c>
      <c r="C21" s="26" t="e">
        <f>VLOOKUP(B21,'survey priority'!$A$2:$C$17,3,FALSE)</f>
        <v>#N/A</v>
      </c>
      <c r="D21" s="66">
        <f>VLOOKUP(B21,'Survey Time'!$A$2:$C$51,2,FALSE)</f>
        <v>0</v>
      </c>
      <c r="E21" s="62">
        <f>VLOOKUP(B21,'Survey Time'!$A$2:$C$51,3,FALSE)</f>
        <v>0</v>
      </c>
      <c r="F21" s="83" t="e">
        <f t="shared" si="1"/>
        <v>#N/A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</row>
    <row r="22" spans="1:27" s="63" customFormat="1" hidden="1" x14ac:dyDescent="0.3">
      <c r="A22" s="62">
        <v>19</v>
      </c>
      <c r="B22" s="58" t="str">
        <f>'Survey Time'!A20</f>
        <v>surveyname19</v>
      </c>
      <c r="C22" s="26" t="e">
        <f>VLOOKUP(B22,'survey priority'!$A$2:$C$17,3,FALSE)</f>
        <v>#N/A</v>
      </c>
      <c r="D22" s="66">
        <f>VLOOKUP(B22,'Survey Time'!$A$2:$C$51,2,FALSE)</f>
        <v>0</v>
      </c>
      <c r="E22" s="62">
        <f>VLOOKUP(B22,'Survey Time'!$A$2:$C$51,3,FALSE)</f>
        <v>0</v>
      </c>
      <c r="F22" s="83" t="e">
        <f t="shared" si="1"/>
        <v>#N/A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</row>
    <row r="23" spans="1:27" s="63" customFormat="1" hidden="1" x14ac:dyDescent="0.3">
      <c r="A23" s="62">
        <v>20</v>
      </c>
      <c r="B23" s="65" t="str">
        <f>'survey priority'!A21</f>
        <v>surveyname20</v>
      </c>
      <c r="C23" s="26" t="e">
        <f>VLOOKUP(B23,'survey priority'!$A$2:$C$17,3,FALSE)</f>
        <v>#N/A</v>
      </c>
      <c r="D23" s="66">
        <f>VLOOKUP(B23,'Survey Time'!$A$2:$C$51,2,FALSE)</f>
        <v>0</v>
      </c>
      <c r="E23" s="62">
        <f>VLOOKUP(B23,'Survey Time'!$A$2:$C$51,3,FALSE)</f>
        <v>0</v>
      </c>
      <c r="F23" s="83" t="e">
        <f t="shared" si="1"/>
        <v>#N/A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</row>
    <row r="24" spans="1:27" s="63" customFormat="1" hidden="1" x14ac:dyDescent="0.3">
      <c r="A24" s="62">
        <v>21</v>
      </c>
      <c r="B24" s="65" t="str">
        <f>'survey priority'!A22</f>
        <v>surveyname21</v>
      </c>
      <c r="C24" s="26" t="e">
        <f>VLOOKUP(B24,'survey priority'!$A$2:$C$17,3,FALSE)</f>
        <v>#N/A</v>
      </c>
      <c r="D24" s="66">
        <f>VLOOKUP(B24,'Survey Time'!$A$2:$C$51,2,FALSE)</f>
        <v>0</v>
      </c>
      <c r="E24" s="62">
        <f>VLOOKUP(B24,'Survey Time'!$A$2:$C$51,3,FALSE)</f>
        <v>0</v>
      </c>
      <c r="F24" s="83" t="e">
        <f t="shared" si="1"/>
        <v>#N/A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</row>
    <row r="25" spans="1:27" s="63" customFormat="1" hidden="1" x14ac:dyDescent="0.3">
      <c r="A25" s="62">
        <v>22</v>
      </c>
      <c r="B25" s="65" t="str">
        <f>'survey priority'!A23</f>
        <v>surveyname22</v>
      </c>
      <c r="C25" s="26" t="e">
        <f>VLOOKUP(B25,'survey priority'!$A$2:$C$17,3,FALSE)</f>
        <v>#N/A</v>
      </c>
      <c r="D25" s="66">
        <f>VLOOKUP(B25,'Survey Time'!$A$2:$C$51,2,FALSE)</f>
        <v>0</v>
      </c>
      <c r="E25" s="62">
        <f>VLOOKUP(B25,'Survey Time'!$A$2:$C$51,3,FALSE)</f>
        <v>0</v>
      </c>
      <c r="F25" s="83" t="e">
        <f t="shared" si="1"/>
        <v>#N/A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s="63" customFormat="1" hidden="1" x14ac:dyDescent="0.3">
      <c r="A26" s="62">
        <v>23</v>
      </c>
      <c r="B26" s="65" t="str">
        <f>'survey priority'!A24</f>
        <v>surveyname23</v>
      </c>
      <c r="C26" s="26" t="e">
        <f>VLOOKUP(B26,'survey priority'!$A$2:$C$17,3,FALSE)</f>
        <v>#N/A</v>
      </c>
      <c r="D26" s="66">
        <f>VLOOKUP(B26,'Survey Time'!$A$2:$C$51,2,FALSE)</f>
        <v>0</v>
      </c>
      <c r="E26" s="62">
        <f>VLOOKUP(B26,'Survey Time'!$A$2:$C$51,3,FALSE)</f>
        <v>0</v>
      </c>
      <c r="F26" s="83" t="e">
        <f t="shared" si="1"/>
        <v>#N/A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s="63" customFormat="1" hidden="1" x14ac:dyDescent="0.3">
      <c r="A27" s="62">
        <v>24</v>
      </c>
      <c r="B27" s="65" t="str">
        <f>'survey priority'!A25</f>
        <v>surveyname24</v>
      </c>
      <c r="C27" s="26" t="e">
        <f>VLOOKUP(B27,'survey priority'!$A$2:$C$17,3,FALSE)</f>
        <v>#N/A</v>
      </c>
      <c r="D27" s="66">
        <f>VLOOKUP(B27,'Survey Time'!$A$2:$C$51,2,FALSE)</f>
        <v>0</v>
      </c>
      <c r="E27" s="62">
        <f>VLOOKUP(B27,'Survey Time'!$A$2:$C$51,3,FALSE)</f>
        <v>0</v>
      </c>
      <c r="F27" s="83" t="e">
        <f t="shared" si="1"/>
        <v>#N/A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</row>
    <row r="28" spans="1:27" s="63" customFormat="1" hidden="1" x14ac:dyDescent="0.3">
      <c r="A28" s="62">
        <v>25</v>
      </c>
      <c r="B28" s="65" t="str">
        <f>'survey priority'!A26</f>
        <v>surveyname25</v>
      </c>
      <c r="C28" s="26" t="e">
        <f>VLOOKUP(B28,'survey priority'!$A$2:$C$17,3,FALSE)</f>
        <v>#N/A</v>
      </c>
      <c r="D28" s="66">
        <f>VLOOKUP(B28,'Survey Time'!$A$2:$C$51,2,FALSE)</f>
        <v>0</v>
      </c>
      <c r="E28" s="62">
        <f>VLOOKUP(B28,'Survey Time'!$A$2:$C$51,3,FALSE)</f>
        <v>0</v>
      </c>
      <c r="F28" s="83" t="e">
        <f t="shared" si="1"/>
        <v>#N/A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</row>
    <row r="29" spans="1:27" s="63" customFormat="1" hidden="1" x14ac:dyDescent="0.3">
      <c r="A29" s="62">
        <v>26</v>
      </c>
      <c r="B29" s="65" t="str">
        <f>'survey priority'!A27</f>
        <v>surveyname26</v>
      </c>
      <c r="C29" s="26" t="e">
        <f>VLOOKUP(B29,'survey priority'!$A$2:$C$17,3,FALSE)</f>
        <v>#N/A</v>
      </c>
      <c r="D29" s="66">
        <f>VLOOKUP(B29,'Survey Time'!$A$2:$C$51,2,FALSE)</f>
        <v>0</v>
      </c>
      <c r="E29" s="62">
        <f>VLOOKUP(B29,'Survey Time'!$A$2:$C$51,3,FALSE)</f>
        <v>0</v>
      </c>
      <c r="F29" s="83" t="e">
        <f t="shared" si="1"/>
        <v>#N/A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</row>
    <row r="30" spans="1:27" s="63" customFormat="1" hidden="1" x14ac:dyDescent="0.3">
      <c r="A30" s="62">
        <v>27</v>
      </c>
      <c r="B30" s="65" t="str">
        <f>'survey priority'!A28</f>
        <v>surveyname27</v>
      </c>
      <c r="C30" s="26" t="e">
        <f>VLOOKUP(B30,'survey priority'!$A$2:$C$17,3,FALSE)</f>
        <v>#N/A</v>
      </c>
      <c r="D30" s="66">
        <f>VLOOKUP(B30,'Survey Time'!$A$2:$C$51,2,FALSE)</f>
        <v>0</v>
      </c>
      <c r="E30" s="62">
        <f>VLOOKUP(B30,'Survey Time'!$A$2:$C$51,3,FALSE)</f>
        <v>0</v>
      </c>
      <c r="F30" s="83" t="e">
        <f t="shared" ref="F30:F53" si="2">C30/(D30*E30)</f>
        <v>#N/A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</row>
    <row r="31" spans="1:27" s="63" customFormat="1" hidden="1" x14ac:dyDescent="0.3">
      <c r="A31" s="62">
        <v>28</v>
      </c>
      <c r="B31" s="65" t="str">
        <f>'survey priority'!A29</f>
        <v>surveyname28</v>
      </c>
      <c r="C31" s="26" t="e">
        <f>VLOOKUP(B31,'survey priority'!$A$2:$C$17,3,FALSE)</f>
        <v>#N/A</v>
      </c>
      <c r="D31" s="66">
        <f>VLOOKUP(B31,'Survey Time'!$A$2:$C$51,2,FALSE)</f>
        <v>0</v>
      </c>
      <c r="E31" s="62">
        <f>VLOOKUP(B31,'Survey Time'!$A$2:$C$51,3,FALSE)</f>
        <v>0</v>
      </c>
      <c r="F31" s="83" t="e">
        <f t="shared" si="2"/>
        <v>#N/A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</row>
    <row r="32" spans="1:27" s="63" customFormat="1" hidden="1" x14ac:dyDescent="0.3">
      <c r="A32" s="62">
        <v>29</v>
      </c>
      <c r="B32" s="65" t="str">
        <f>'survey priority'!A30</f>
        <v>surveyname29</v>
      </c>
      <c r="C32" s="26" t="e">
        <f>VLOOKUP(B32,'survey priority'!$A$2:$C$17,3,FALSE)</f>
        <v>#N/A</v>
      </c>
      <c r="D32" s="66">
        <f>VLOOKUP(B32,'Survey Time'!$A$2:$C$51,2,FALSE)</f>
        <v>0</v>
      </c>
      <c r="E32" s="62">
        <f>VLOOKUP(B32,'Survey Time'!$A$2:$C$51,3,FALSE)</f>
        <v>0</v>
      </c>
      <c r="F32" s="83" t="e">
        <f t="shared" si="2"/>
        <v>#N/A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</row>
    <row r="33" spans="1:27" s="63" customFormat="1" hidden="1" x14ac:dyDescent="0.3">
      <c r="A33" s="62">
        <v>30</v>
      </c>
      <c r="B33" s="65" t="str">
        <f>'survey priority'!A31</f>
        <v>surveyname30</v>
      </c>
      <c r="C33" s="26" t="e">
        <f>VLOOKUP(B33,'survey priority'!$A$2:$C$17,3,FALSE)</f>
        <v>#N/A</v>
      </c>
      <c r="D33" s="66">
        <f>VLOOKUP(B33,'Survey Time'!$A$2:$C$51,2,FALSE)</f>
        <v>0</v>
      </c>
      <c r="E33" s="62">
        <f>VLOOKUP(B33,'Survey Time'!$A$2:$C$51,3,FALSE)</f>
        <v>0</v>
      </c>
      <c r="F33" s="83" t="e">
        <f t="shared" si="2"/>
        <v>#N/A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</row>
    <row r="34" spans="1:27" s="63" customFormat="1" hidden="1" x14ac:dyDescent="0.3">
      <c r="A34" s="62">
        <v>31</v>
      </c>
      <c r="B34" s="65" t="str">
        <f>'survey priority'!A32</f>
        <v>surveyname31</v>
      </c>
      <c r="C34" s="26" t="e">
        <f>VLOOKUP(B34,'survey priority'!$A$2:$C$17,3,FALSE)</f>
        <v>#N/A</v>
      </c>
      <c r="D34" s="66">
        <f>VLOOKUP(B34,'Survey Time'!$A$2:$C$51,2,FALSE)</f>
        <v>0</v>
      </c>
      <c r="E34" s="62">
        <f>VLOOKUP(B34,'Survey Time'!$A$2:$C$51,3,FALSE)</f>
        <v>0</v>
      </c>
      <c r="F34" s="83" t="e">
        <f t="shared" si="2"/>
        <v>#N/A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</row>
    <row r="35" spans="1:27" s="63" customFormat="1" hidden="1" x14ac:dyDescent="0.3">
      <c r="A35" s="62">
        <v>32</v>
      </c>
      <c r="B35" s="65" t="str">
        <f>'survey priority'!A33</f>
        <v>surveyname32</v>
      </c>
      <c r="C35" s="26" t="e">
        <f>VLOOKUP(B35,'survey priority'!$A$2:$C$17,3,FALSE)</f>
        <v>#N/A</v>
      </c>
      <c r="D35" s="66">
        <f>VLOOKUP(B35,'Survey Time'!$A$2:$C$51,2,FALSE)</f>
        <v>0</v>
      </c>
      <c r="E35" s="62">
        <f>VLOOKUP(B35,'Survey Time'!$A$2:$C$51,3,FALSE)</f>
        <v>0</v>
      </c>
      <c r="F35" s="83" t="e">
        <f t="shared" si="2"/>
        <v>#N/A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</row>
    <row r="36" spans="1:27" s="63" customFormat="1" hidden="1" x14ac:dyDescent="0.3">
      <c r="A36" s="62">
        <v>33</v>
      </c>
      <c r="B36" s="65" t="str">
        <f>'survey priority'!A34</f>
        <v>surveyname33</v>
      </c>
      <c r="C36" s="26" t="e">
        <f>VLOOKUP(B36,'survey priority'!$A$2:$C$17,3,FALSE)</f>
        <v>#N/A</v>
      </c>
      <c r="D36" s="66">
        <f>VLOOKUP(B36,'Survey Time'!$A$2:$C$51,2,FALSE)</f>
        <v>0</v>
      </c>
      <c r="E36" s="62">
        <f>VLOOKUP(B36,'Survey Time'!$A$2:$C$51,3,FALSE)</f>
        <v>0</v>
      </c>
      <c r="F36" s="83" t="e">
        <f t="shared" si="2"/>
        <v>#N/A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</row>
    <row r="37" spans="1:27" s="63" customFormat="1" hidden="1" x14ac:dyDescent="0.3">
      <c r="A37" s="62">
        <v>34</v>
      </c>
      <c r="B37" s="65" t="str">
        <f>'survey priority'!A35</f>
        <v>surveyname34</v>
      </c>
      <c r="C37" s="26" t="e">
        <f>VLOOKUP(B37,'survey priority'!$A$2:$C$17,3,FALSE)</f>
        <v>#N/A</v>
      </c>
      <c r="D37" s="66">
        <f>VLOOKUP(B37,'Survey Time'!$A$2:$C$51,2,FALSE)</f>
        <v>0</v>
      </c>
      <c r="E37" s="62">
        <f>VLOOKUP(B37,'Survey Time'!$A$2:$C$51,3,FALSE)</f>
        <v>0</v>
      </c>
      <c r="F37" s="83" t="e">
        <f t="shared" si="2"/>
        <v>#N/A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</row>
    <row r="38" spans="1:27" s="63" customFormat="1" hidden="1" x14ac:dyDescent="0.3">
      <c r="A38" s="62">
        <v>35</v>
      </c>
      <c r="B38" s="65" t="str">
        <f>'survey priority'!A36</f>
        <v>surveyname35</v>
      </c>
      <c r="C38" s="26" t="e">
        <f>VLOOKUP(B38,'survey priority'!$A$2:$C$17,3,FALSE)</f>
        <v>#N/A</v>
      </c>
      <c r="D38" s="66">
        <f>VLOOKUP(B38,'Survey Time'!$A$2:$C$51,2,FALSE)</f>
        <v>0</v>
      </c>
      <c r="E38" s="62">
        <f>VLOOKUP(B38,'Survey Time'!$A$2:$C$51,3,FALSE)</f>
        <v>0</v>
      </c>
      <c r="F38" s="83" t="e">
        <f t="shared" si="2"/>
        <v>#N/A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</row>
    <row r="39" spans="1:27" s="63" customFormat="1" hidden="1" x14ac:dyDescent="0.3">
      <c r="A39" s="62">
        <v>36</v>
      </c>
      <c r="B39" s="65" t="str">
        <f>'survey priority'!A37</f>
        <v>surveyname36</v>
      </c>
      <c r="C39" s="26" t="e">
        <f>VLOOKUP(B39,'survey priority'!$A$2:$C$17,3,FALSE)</f>
        <v>#N/A</v>
      </c>
      <c r="D39" s="66">
        <f>VLOOKUP(B39,'Survey Time'!$A$2:$C$51,2,FALSE)</f>
        <v>0</v>
      </c>
      <c r="E39" s="62">
        <f>VLOOKUP(B39,'Survey Time'!$A$2:$C$51,3,FALSE)</f>
        <v>0</v>
      </c>
      <c r="F39" s="83" t="e">
        <f t="shared" si="2"/>
        <v>#N/A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</row>
    <row r="40" spans="1:27" s="63" customFormat="1" hidden="1" x14ac:dyDescent="0.3">
      <c r="A40" s="62">
        <v>37</v>
      </c>
      <c r="B40" s="65" t="str">
        <f>'survey priority'!A38</f>
        <v>surveyname37</v>
      </c>
      <c r="C40" s="26" t="e">
        <f>VLOOKUP(B40,'survey priority'!$A$2:$C$17,3,FALSE)</f>
        <v>#N/A</v>
      </c>
      <c r="D40" s="66">
        <f>VLOOKUP(B40,'Survey Time'!$A$2:$C$51,2,FALSE)</f>
        <v>0</v>
      </c>
      <c r="E40" s="62">
        <f>VLOOKUP(B40,'Survey Time'!$A$2:$C$51,3,FALSE)</f>
        <v>0</v>
      </c>
      <c r="F40" s="83" t="e">
        <f t="shared" si="2"/>
        <v>#N/A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</row>
    <row r="41" spans="1:27" s="63" customFormat="1" hidden="1" x14ac:dyDescent="0.3">
      <c r="A41" s="62">
        <v>38</v>
      </c>
      <c r="B41" s="65" t="str">
        <f>'survey priority'!A39</f>
        <v>surveyname38</v>
      </c>
      <c r="C41" s="26" t="e">
        <f>VLOOKUP(B41,'survey priority'!$A$2:$C$17,3,FALSE)</f>
        <v>#N/A</v>
      </c>
      <c r="D41" s="66">
        <f>VLOOKUP(B41,'Survey Time'!$A$2:$C$51,2,FALSE)</f>
        <v>0</v>
      </c>
      <c r="E41" s="62">
        <f>VLOOKUP(B41,'Survey Time'!$A$2:$C$51,3,FALSE)</f>
        <v>0</v>
      </c>
      <c r="F41" s="83" t="e">
        <f t="shared" si="2"/>
        <v>#N/A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</row>
    <row r="42" spans="1:27" s="63" customFormat="1" hidden="1" x14ac:dyDescent="0.3">
      <c r="A42" s="62">
        <v>39</v>
      </c>
      <c r="B42" s="65" t="str">
        <f>'survey priority'!A40</f>
        <v>surveyname39</v>
      </c>
      <c r="C42" s="26" t="e">
        <f>VLOOKUP(B42,'survey priority'!$A$2:$C$17,3,FALSE)</f>
        <v>#N/A</v>
      </c>
      <c r="D42" s="66">
        <f>VLOOKUP(B42,'Survey Time'!$A$2:$C$51,2,FALSE)</f>
        <v>0</v>
      </c>
      <c r="E42" s="62">
        <f>VLOOKUP(B42,'Survey Time'!$A$2:$C$51,3,FALSE)</f>
        <v>0</v>
      </c>
      <c r="F42" s="83" t="e">
        <f t="shared" si="2"/>
        <v>#N/A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</row>
    <row r="43" spans="1:27" s="63" customFormat="1" hidden="1" x14ac:dyDescent="0.3">
      <c r="A43" s="62">
        <v>40</v>
      </c>
      <c r="B43" s="65" t="str">
        <f>'survey priority'!A41</f>
        <v>surveyname40</v>
      </c>
      <c r="C43" s="26" t="e">
        <f>VLOOKUP(B43,'survey priority'!$A$2:$C$17,3,FALSE)</f>
        <v>#N/A</v>
      </c>
      <c r="D43" s="66">
        <f>VLOOKUP(B43,'Survey Time'!$A$2:$C$51,2,FALSE)</f>
        <v>0</v>
      </c>
      <c r="E43" s="62">
        <f>VLOOKUP(B43,'Survey Time'!$A$2:$C$51,3,FALSE)</f>
        <v>0</v>
      </c>
      <c r="F43" s="83" t="e">
        <f t="shared" si="2"/>
        <v>#N/A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</row>
    <row r="44" spans="1:27" s="63" customFormat="1" hidden="1" x14ac:dyDescent="0.3">
      <c r="A44" s="62">
        <v>41</v>
      </c>
      <c r="B44" s="65" t="str">
        <f>'survey priority'!A42</f>
        <v>surveyname41</v>
      </c>
      <c r="C44" s="26" t="e">
        <f>VLOOKUP(B44,'survey priority'!$A$2:$C$17,3,FALSE)</f>
        <v>#N/A</v>
      </c>
      <c r="D44" s="66">
        <f>VLOOKUP(B44,'Survey Time'!$A$2:$C$51,2,FALSE)</f>
        <v>0</v>
      </c>
      <c r="E44" s="62">
        <f>VLOOKUP(B44,'Survey Time'!$A$2:$C$51,3,FALSE)</f>
        <v>0</v>
      </c>
      <c r="F44" s="83" t="e">
        <f t="shared" si="2"/>
        <v>#N/A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</row>
    <row r="45" spans="1:27" s="63" customFormat="1" hidden="1" x14ac:dyDescent="0.3">
      <c r="A45" s="62">
        <v>42</v>
      </c>
      <c r="B45" s="65" t="str">
        <f>'survey priority'!A43</f>
        <v>surveyname42</v>
      </c>
      <c r="C45" s="26" t="e">
        <f>VLOOKUP(B45,'survey priority'!$A$2:$C$17,3,FALSE)</f>
        <v>#N/A</v>
      </c>
      <c r="D45" s="66">
        <f>VLOOKUP(B45,'Survey Time'!$A$2:$C$51,2,FALSE)</f>
        <v>0</v>
      </c>
      <c r="E45" s="62">
        <f>VLOOKUP(B45,'Survey Time'!$A$2:$C$51,3,FALSE)</f>
        <v>0</v>
      </c>
      <c r="F45" s="83" t="e">
        <f t="shared" si="2"/>
        <v>#N/A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0</v>
      </c>
    </row>
    <row r="46" spans="1:27" s="63" customFormat="1" hidden="1" x14ac:dyDescent="0.3">
      <c r="A46" s="62">
        <v>43</v>
      </c>
      <c r="B46" s="65" t="str">
        <f>'survey priority'!A44</f>
        <v>surveyname43</v>
      </c>
      <c r="C46" s="26" t="e">
        <f>VLOOKUP(B46,'survey priority'!$A$2:$C$17,3,FALSE)</f>
        <v>#N/A</v>
      </c>
      <c r="D46" s="66">
        <f>VLOOKUP(B46,'Survey Time'!$A$2:$C$51,2,FALSE)</f>
        <v>0</v>
      </c>
      <c r="E46" s="62">
        <f>VLOOKUP(B46,'Survey Time'!$A$2:$C$51,3,FALSE)</f>
        <v>0</v>
      </c>
      <c r="F46" s="83" t="e">
        <f t="shared" si="2"/>
        <v>#N/A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v>0</v>
      </c>
    </row>
    <row r="47" spans="1:27" s="63" customFormat="1" hidden="1" x14ac:dyDescent="0.3">
      <c r="A47" s="62">
        <v>44</v>
      </c>
      <c r="B47" s="65" t="str">
        <f>'survey priority'!A45</f>
        <v>surveyname44</v>
      </c>
      <c r="C47" s="26" t="e">
        <f>VLOOKUP(B47,'survey priority'!$A$2:$C$17,3,FALSE)</f>
        <v>#N/A</v>
      </c>
      <c r="D47" s="66">
        <f>VLOOKUP(B47,'Survey Time'!$A$2:$C$51,2,FALSE)</f>
        <v>0</v>
      </c>
      <c r="E47" s="62">
        <f>VLOOKUP(B47,'Survey Time'!$A$2:$C$51,3,FALSE)</f>
        <v>0</v>
      </c>
      <c r="F47" s="83" t="e">
        <f t="shared" si="2"/>
        <v>#N/A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</row>
    <row r="48" spans="1:27" s="63" customFormat="1" hidden="1" x14ac:dyDescent="0.3">
      <c r="A48" s="62">
        <v>45</v>
      </c>
      <c r="B48" s="65" t="str">
        <f>'survey priority'!A46</f>
        <v>surveyname45</v>
      </c>
      <c r="C48" s="26" t="e">
        <f>VLOOKUP(B48,'survey priority'!$A$2:$C$17,3,FALSE)</f>
        <v>#N/A</v>
      </c>
      <c r="D48" s="66">
        <f>VLOOKUP(B48,'Survey Time'!$A$2:$C$51,2,FALSE)</f>
        <v>0</v>
      </c>
      <c r="E48" s="62">
        <f>VLOOKUP(B48,'Survey Time'!$A$2:$C$51,3,FALSE)</f>
        <v>0</v>
      </c>
      <c r="F48" s="83" t="e">
        <f t="shared" si="2"/>
        <v>#N/A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</row>
    <row r="49" spans="1:27" s="63" customFormat="1" hidden="1" x14ac:dyDescent="0.3">
      <c r="A49" s="62">
        <v>46</v>
      </c>
      <c r="B49" s="65" t="str">
        <f>'survey priority'!A47</f>
        <v>surveyname46</v>
      </c>
      <c r="C49" s="26" t="e">
        <f>VLOOKUP(B49,'survey priority'!$A$2:$C$17,3,FALSE)</f>
        <v>#N/A</v>
      </c>
      <c r="D49" s="66">
        <f>VLOOKUP(B49,'Survey Time'!$A$2:$C$51,2,FALSE)</f>
        <v>0</v>
      </c>
      <c r="E49" s="62">
        <f>VLOOKUP(B49,'Survey Time'!$A$2:$C$51,3,FALSE)</f>
        <v>0</v>
      </c>
      <c r="F49" s="83" t="e">
        <f t="shared" si="2"/>
        <v>#N/A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96">
        <v>0</v>
      </c>
      <c r="V49" s="96">
        <v>0</v>
      </c>
      <c r="W49" s="96">
        <v>0</v>
      </c>
      <c r="X49" s="96">
        <v>0</v>
      </c>
      <c r="Y49" s="96">
        <v>0</v>
      </c>
      <c r="Z49" s="96">
        <v>0</v>
      </c>
      <c r="AA49" s="96">
        <v>0</v>
      </c>
    </row>
    <row r="50" spans="1:27" s="63" customFormat="1" hidden="1" x14ac:dyDescent="0.3">
      <c r="A50" s="62">
        <v>47</v>
      </c>
      <c r="B50" s="65" t="str">
        <f>'survey priority'!A48</f>
        <v>surveyname47</v>
      </c>
      <c r="C50" s="26" t="e">
        <f>VLOOKUP(B50,'survey priority'!$A$2:$C$17,3,FALSE)</f>
        <v>#N/A</v>
      </c>
      <c r="D50" s="66">
        <f>VLOOKUP(B50,'Survey Time'!$A$2:$C$51,2,FALSE)</f>
        <v>0</v>
      </c>
      <c r="E50" s="62">
        <f>VLOOKUP(B50,'Survey Time'!$A$2:$C$51,3,FALSE)</f>
        <v>0</v>
      </c>
      <c r="F50" s="83" t="e">
        <f t="shared" si="2"/>
        <v>#N/A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6">
        <v>0</v>
      </c>
      <c r="AA50" s="96">
        <v>0</v>
      </c>
    </row>
    <row r="51" spans="1:27" s="63" customFormat="1" hidden="1" x14ac:dyDescent="0.3">
      <c r="A51" s="62">
        <v>48</v>
      </c>
      <c r="B51" s="65" t="str">
        <f>'survey priority'!A49</f>
        <v>surveyname48</v>
      </c>
      <c r="C51" s="26" t="e">
        <f>VLOOKUP(B51,'survey priority'!$A$2:$C$17,3,FALSE)</f>
        <v>#N/A</v>
      </c>
      <c r="D51" s="66">
        <f>VLOOKUP(B51,'Survey Time'!$A$2:$C$51,2,FALSE)</f>
        <v>0</v>
      </c>
      <c r="E51" s="62">
        <f>VLOOKUP(B51,'Survey Time'!$A$2:$C$51,3,FALSE)</f>
        <v>0</v>
      </c>
      <c r="F51" s="83" t="e">
        <f t="shared" si="2"/>
        <v>#N/A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</row>
    <row r="52" spans="1:27" s="63" customFormat="1" hidden="1" x14ac:dyDescent="0.3">
      <c r="A52" s="62">
        <v>49</v>
      </c>
      <c r="B52" s="65" t="str">
        <f>'survey priority'!A50</f>
        <v>surveyname49</v>
      </c>
      <c r="C52" s="26" t="e">
        <f>VLOOKUP(B52,'survey priority'!$A$2:$C$17,3,FALSE)</f>
        <v>#N/A</v>
      </c>
      <c r="D52" s="66">
        <f>VLOOKUP(B52,'Survey Time'!$A$2:$C$51,2,FALSE)</f>
        <v>0</v>
      </c>
      <c r="E52" s="62">
        <f>VLOOKUP(B52,'Survey Time'!$A$2:$C$51,3,FALSE)</f>
        <v>0</v>
      </c>
      <c r="F52" s="83" t="e">
        <f t="shared" si="2"/>
        <v>#N/A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</row>
    <row r="53" spans="1:27" s="63" customFormat="1" hidden="1" x14ac:dyDescent="0.3">
      <c r="A53" s="62">
        <v>50</v>
      </c>
      <c r="B53" s="65" t="str">
        <f>'survey priority'!A51</f>
        <v>surveyname50</v>
      </c>
      <c r="C53" s="26" t="e">
        <f>VLOOKUP(B53,'survey priority'!$A$2:$C$17,3,FALSE)</f>
        <v>#N/A</v>
      </c>
      <c r="D53" s="66">
        <f>VLOOKUP(B53,'Survey Time'!$A$2:$C$51,2,FALSE)</f>
        <v>0</v>
      </c>
      <c r="E53" s="62">
        <f>VLOOKUP(B53,'Survey Time'!$A$2:$C$51,3,FALSE)</f>
        <v>0</v>
      </c>
      <c r="F53" s="83" t="e">
        <f t="shared" si="2"/>
        <v>#N/A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</row>
    <row r="54" spans="1:27" s="63" customFormat="1" x14ac:dyDescent="0.3">
      <c r="A54" s="153"/>
      <c r="B54" s="169"/>
      <c r="C54" s="170"/>
      <c r="D54" s="152"/>
      <c r="E54" s="153"/>
      <c r="F54" s="160" t="s">
        <v>101</v>
      </c>
      <c r="G54" s="161">
        <v>1</v>
      </c>
      <c r="H54" s="161">
        <f t="shared" ref="H54" si="3">IF(H57&gt;0,G54+1,   )</f>
        <v>2</v>
      </c>
      <c r="I54" s="161">
        <f t="shared" ref="I54" si="4">IF(I57&gt;0,H54+1,   )</f>
        <v>3</v>
      </c>
      <c r="J54" s="161">
        <f t="shared" ref="J54" si="5">IF(J57&gt;0,I54+1,   )</f>
        <v>4</v>
      </c>
      <c r="K54" s="161">
        <f t="shared" ref="K54" si="6">IF(K57&gt;0,J54+1,   )</f>
        <v>5</v>
      </c>
      <c r="L54" s="161">
        <f t="shared" ref="L54" si="7">IF(L57&gt;0,K54+1,   )</f>
        <v>6</v>
      </c>
      <c r="M54" s="161">
        <f t="shared" ref="M54" si="8">IF(M57&gt;0,L54+1,   )</f>
        <v>7</v>
      </c>
      <c r="N54" s="161">
        <f t="shared" ref="N54" si="9">IF(N57&gt;0,M54+1,   )</f>
        <v>8</v>
      </c>
      <c r="O54" s="161">
        <f t="shared" ref="O54" si="10">IF(O57&gt;0,N54+1,   )</f>
        <v>9</v>
      </c>
      <c r="P54" s="161">
        <f t="shared" ref="P54" si="11">IF(P57&gt;0,O54+1,   )</f>
        <v>10</v>
      </c>
      <c r="Q54" s="161">
        <f t="shared" ref="Q54" si="12">IF(Q57&gt;0,P54+1,   )</f>
        <v>11</v>
      </c>
      <c r="R54" s="161">
        <f t="shared" ref="R54" si="13">IF(R57&gt;0,Q54+1,   )</f>
        <v>12</v>
      </c>
      <c r="S54" s="161">
        <f t="shared" ref="S54" si="14">IF(S57&gt;0,R54+1,   )</f>
        <v>13</v>
      </c>
      <c r="T54" s="161">
        <f t="shared" ref="T54" si="15">IF(T57&gt;0,S54+1,   )</f>
        <v>14</v>
      </c>
      <c r="U54" s="161">
        <f t="shared" ref="U54" si="16">IF(U57&gt;0,T54+1,   )</f>
        <v>15</v>
      </c>
      <c r="V54" s="161">
        <f t="shared" ref="V54" si="17">IF(V57&gt;0,U54+1,   )</f>
        <v>16</v>
      </c>
      <c r="W54" s="161">
        <f t="shared" ref="W54" si="18">IF(W57&gt;0,V54+1,   )</f>
        <v>17</v>
      </c>
      <c r="X54" s="161">
        <f t="shared" ref="X54" si="19">IF(X57&gt;0,W54+1,   )</f>
        <v>18</v>
      </c>
      <c r="Y54" s="161">
        <f t="shared" ref="Y54" si="20">IF(Y57&gt;0,X54+1,   )</f>
        <v>19</v>
      </c>
      <c r="Z54" s="161">
        <f t="shared" ref="Z54" si="21">IF(Z57&gt;0,Y54+1,   )</f>
        <v>20</v>
      </c>
      <c r="AA54" s="161">
        <f t="shared" ref="AA54" si="22">IF(AA57&gt;0,Z54+1,   )</f>
        <v>21</v>
      </c>
    </row>
    <row r="55" spans="1:27" x14ac:dyDescent="0.3">
      <c r="A55" s="151"/>
      <c r="B55" s="169"/>
      <c r="C55" s="170"/>
      <c r="D55" s="152"/>
      <c r="E55" s="153"/>
      <c r="F55" s="154" t="str">
        <f>'portfolio builder'!A2</f>
        <v>return on effort</v>
      </c>
      <c r="G55" s="156">
        <f>SUMPRODUCT(G$4:G$19,$F$4:$F$19)</f>
        <v>0.6235312024353119</v>
      </c>
      <c r="H55" s="156">
        <f>SUMPRODUCT(H$4:H$19,$F$4:$F$19)</f>
        <v>0.81176342683191993</v>
      </c>
      <c r="I55" s="156">
        <f t="shared" ref="I55:AA55" si="23">SUMPRODUCT(I$4:I$19,$F$4:$F$19)</f>
        <v>0.26999782561426394</v>
      </c>
      <c r="J55" s="156">
        <f t="shared" si="23"/>
        <v>0.82585779517286373</v>
      </c>
      <c r="K55" s="156">
        <f t="shared" si="23"/>
        <v>0.24914546640574037</v>
      </c>
      <c r="L55" s="156">
        <f>SUMPRODUCT(L$4:L$19,$F$4:$F$19)</f>
        <v>0.81176342683191993</v>
      </c>
      <c r="M55" s="156">
        <f t="shared" si="23"/>
        <v>0.6194651011089366</v>
      </c>
      <c r="N55" s="156">
        <f t="shared" si="23"/>
        <v>0.68812785388127851</v>
      </c>
      <c r="O55" s="156">
        <f t="shared" si="23"/>
        <v>0.6235312024353119</v>
      </c>
      <c r="P55" s="156">
        <f t="shared" si="23"/>
        <v>0.75251141552511414</v>
      </c>
      <c r="Q55" s="156">
        <f t="shared" si="23"/>
        <v>0.70186997173298538</v>
      </c>
      <c r="R55" s="156">
        <f t="shared" si="23"/>
        <v>0.74681887366818867</v>
      </c>
      <c r="S55" s="156">
        <f t="shared" si="23"/>
        <v>0.75114155251141557</v>
      </c>
      <c r="T55" s="156">
        <f t="shared" si="23"/>
        <v>0.59223744292237446</v>
      </c>
      <c r="U55" s="156">
        <f t="shared" si="23"/>
        <v>0.51811263318112633</v>
      </c>
      <c r="V55" s="156">
        <f t="shared" si="23"/>
        <v>0.48654490106544901</v>
      </c>
      <c r="W55" s="156">
        <f t="shared" si="23"/>
        <v>0.79589041095890412</v>
      </c>
      <c r="X55" s="156">
        <f t="shared" si="23"/>
        <v>0.60952815829528162</v>
      </c>
      <c r="Y55" s="156">
        <f t="shared" si="23"/>
        <v>0.74681887366818867</v>
      </c>
      <c r="Z55" s="156">
        <f t="shared" si="23"/>
        <v>0.81176342683191993</v>
      </c>
      <c r="AA55" s="156">
        <f t="shared" si="23"/>
        <v>0.77579908675799081</v>
      </c>
    </row>
    <row r="56" spans="1:27" s="97" customFormat="1" x14ac:dyDescent="0.3">
      <c r="A56" s="152"/>
      <c r="B56" s="171"/>
      <c r="C56" s="152"/>
      <c r="D56" s="152"/>
      <c r="E56" s="157"/>
      <c r="F56" s="157" t="s">
        <v>54</v>
      </c>
      <c r="G56" s="158">
        <f t="shared" ref="G56:AA56" si="24">SUMPRODUCT(G$4:G$53,$D$4:$D$53)</f>
        <v>26.2</v>
      </c>
      <c r="H56" s="158">
        <f t="shared" si="24"/>
        <v>25.2</v>
      </c>
      <c r="I56" s="158">
        <f t="shared" si="24"/>
        <v>35</v>
      </c>
      <c r="J56" s="158">
        <f t="shared" si="24"/>
        <v>44.2</v>
      </c>
      <c r="K56" s="158">
        <f t="shared" si="24"/>
        <v>31</v>
      </c>
      <c r="L56" s="158">
        <f t="shared" si="24"/>
        <v>25.2</v>
      </c>
      <c r="M56" s="158">
        <f t="shared" si="24"/>
        <v>26.2</v>
      </c>
      <c r="N56" s="158">
        <f t="shared" si="24"/>
        <v>20.5</v>
      </c>
      <c r="O56" s="158">
        <f t="shared" si="24"/>
        <v>26.2</v>
      </c>
      <c r="P56" s="158">
        <f t="shared" si="24"/>
        <v>25.7</v>
      </c>
      <c r="Q56" s="158">
        <f t="shared" si="24"/>
        <v>19.2</v>
      </c>
      <c r="R56" s="158">
        <f t="shared" si="24"/>
        <v>26.2</v>
      </c>
      <c r="S56" s="158">
        <f t="shared" si="24"/>
        <v>13.2</v>
      </c>
      <c r="T56" s="158">
        <f t="shared" si="24"/>
        <v>13.2</v>
      </c>
      <c r="U56" s="158">
        <f t="shared" si="24"/>
        <v>13.2</v>
      </c>
      <c r="V56" s="158">
        <f t="shared" si="24"/>
        <v>20</v>
      </c>
      <c r="W56" s="158">
        <f t="shared" si="24"/>
        <v>19.7</v>
      </c>
      <c r="X56" s="158">
        <f t="shared" si="24"/>
        <v>19.7</v>
      </c>
      <c r="Y56" s="158">
        <f t="shared" si="24"/>
        <v>26.2</v>
      </c>
      <c r="Z56" s="158">
        <f t="shared" si="24"/>
        <v>25.2</v>
      </c>
      <c r="AA56" s="158">
        <f t="shared" si="24"/>
        <v>25.7</v>
      </c>
    </row>
    <row r="57" spans="1:27" x14ac:dyDescent="0.3">
      <c r="A57" s="151"/>
      <c r="B57" s="169"/>
      <c r="C57" s="170"/>
      <c r="D57" s="152"/>
      <c r="E57" s="153"/>
      <c r="F57" s="154" t="s">
        <v>60</v>
      </c>
      <c r="G57" s="155">
        <f t="shared" ref="G57:L57" si="25">SUM(G4:G53)</f>
        <v>8</v>
      </c>
      <c r="H57" s="155">
        <f t="shared" si="25"/>
        <v>13</v>
      </c>
      <c r="I57" s="155">
        <f t="shared" si="25"/>
        <v>10</v>
      </c>
      <c r="J57" s="155">
        <f t="shared" si="25"/>
        <v>16</v>
      </c>
      <c r="K57" s="155">
        <f t="shared" si="25"/>
        <v>8</v>
      </c>
      <c r="L57" s="155">
        <f t="shared" si="25"/>
        <v>13</v>
      </c>
      <c r="M57" s="155">
        <f t="shared" ref="M57:S57" si="26">SUM(M4:M53)</f>
        <v>9</v>
      </c>
      <c r="N57" s="155">
        <f t="shared" si="26"/>
        <v>9</v>
      </c>
      <c r="O57" s="155">
        <f t="shared" si="26"/>
        <v>8</v>
      </c>
      <c r="P57" s="155">
        <f t="shared" si="26"/>
        <v>9</v>
      </c>
      <c r="Q57" s="155">
        <f t="shared" si="26"/>
        <v>11</v>
      </c>
      <c r="R57" s="155">
        <f t="shared" si="26"/>
        <v>8</v>
      </c>
      <c r="S57" s="155">
        <f t="shared" si="26"/>
        <v>7</v>
      </c>
      <c r="T57" s="155">
        <f t="shared" ref="T57:X57" si="27">SUM(T4:T53)</f>
        <v>5</v>
      </c>
      <c r="U57" s="155">
        <f t="shared" si="27"/>
        <v>5</v>
      </c>
      <c r="V57" s="155">
        <f t="shared" si="27"/>
        <v>6</v>
      </c>
      <c r="W57" s="155">
        <f t="shared" si="27"/>
        <v>11</v>
      </c>
      <c r="X57" s="155">
        <f t="shared" si="27"/>
        <v>6</v>
      </c>
      <c r="Y57" s="155">
        <f t="shared" ref="Y57:Z57" si="28">SUM(Y4:Y53)</f>
        <v>8</v>
      </c>
      <c r="Z57" s="155">
        <f t="shared" si="28"/>
        <v>13</v>
      </c>
      <c r="AA57" s="155">
        <f t="shared" ref="AA57" si="29">SUM(AA4:AA53)</f>
        <v>10</v>
      </c>
    </row>
    <row r="58" spans="1:27" s="85" customFormat="1" x14ac:dyDescent="0.3">
      <c r="A58" s="151"/>
      <c r="B58" s="172"/>
      <c r="C58" s="151"/>
      <c r="D58" s="151"/>
      <c r="E58" s="153"/>
      <c r="F58" s="153" t="s">
        <v>173</v>
      </c>
      <c r="G58" s="159">
        <f>(G55/SUM($F$4:$F$19))*100</f>
        <v>75.501037355323149</v>
      </c>
      <c r="H58" s="159">
        <f t="shared" ref="H58:X58" si="30">(H55/SUM($F$4:$F$19))*100</f>
        <v>98.293366191694815</v>
      </c>
      <c r="I58" s="159">
        <f t="shared" ref="I58:K58" si="31">(I55/SUM($F$4:$F$19))*100</f>
        <v>32.69301654502754</v>
      </c>
      <c r="J58" s="159">
        <f t="shared" si="31"/>
        <v>100</v>
      </c>
      <c r="K58" s="159">
        <f t="shared" si="31"/>
        <v>30.168083156930269</v>
      </c>
      <c r="L58" s="159">
        <f t="shared" si="30"/>
        <v>98.293366191694815</v>
      </c>
      <c r="M58" s="159">
        <f t="shared" si="30"/>
        <v>75.008688509051822</v>
      </c>
      <c r="N58" s="159">
        <f t="shared" si="30"/>
        <v>83.322801807209871</v>
      </c>
      <c r="O58" s="159">
        <f t="shared" si="30"/>
        <v>75.501037355323149</v>
      </c>
      <c r="P58" s="159">
        <f t="shared" si="30"/>
        <v>91.118764020094147</v>
      </c>
      <c r="Q58" s="159">
        <f t="shared" si="30"/>
        <v>84.986782934715052</v>
      </c>
      <c r="R58" s="159">
        <f t="shared" si="30"/>
        <v>90.42947563531429</v>
      </c>
      <c r="S58" s="159">
        <f t="shared" si="30"/>
        <v>90.952892483649805</v>
      </c>
      <c r="T58" s="159">
        <f t="shared" si="30"/>
        <v>71.711794256105648</v>
      </c>
      <c r="U58" s="159">
        <f t="shared" si="30"/>
        <v>62.736301117394923</v>
      </c>
      <c r="V58" s="159">
        <f t="shared" si="30"/>
        <v>58.913883710888534</v>
      </c>
      <c r="W58" s="159">
        <f t="shared" si="30"/>
        <v>96.371362674165113</v>
      </c>
      <c r="X58" s="159">
        <f t="shared" si="30"/>
        <v>73.805461649447622</v>
      </c>
      <c r="Y58" s="159">
        <f t="shared" ref="Y58:Z58" si="32">(Y55/SUM($F$4:$F$19))*100</f>
        <v>90.42947563531429</v>
      </c>
      <c r="Z58" s="159">
        <f t="shared" si="32"/>
        <v>98.293366191694815</v>
      </c>
      <c r="AA58" s="159">
        <f t="shared" ref="AA58" si="33">(AA55/SUM($F$4:$F$19))*100</f>
        <v>93.938580139648025</v>
      </c>
    </row>
  </sheetData>
  <sortState ref="B4:M19">
    <sortCondition descending="1" ref="C4:C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E55"/>
  <sheetViews>
    <sheetView zoomScale="150" zoomScaleNormal="150" workbookViewId="0">
      <selection activeCell="C19" sqref="C19"/>
    </sheetView>
  </sheetViews>
  <sheetFormatPr defaultRowHeight="13.2" x14ac:dyDescent="0.25"/>
  <cols>
    <col min="1" max="1" width="45.33203125" style="10" customWidth="1"/>
    <col min="2" max="2" width="23.33203125" style="10" customWidth="1"/>
    <col min="3" max="3" width="29.6640625" style="10" customWidth="1"/>
    <col min="4" max="4" width="9.5546875" style="6" customWidth="1"/>
    <col min="5" max="5" width="8.88671875" style="1" customWidth="1"/>
    <col min="6" max="16384" width="8.88671875" style="1"/>
  </cols>
  <sheetData>
    <row r="1" spans="1:5" ht="14.4" thickTop="1" thickBot="1" x14ac:dyDescent="0.3">
      <c r="A1" s="33" t="s">
        <v>59</v>
      </c>
      <c r="B1" s="29" t="s">
        <v>175</v>
      </c>
      <c r="C1" s="30" t="s">
        <v>2</v>
      </c>
      <c r="D1" s="19">
        <f>'annual time budget'!H6</f>
        <v>26.623999999999995</v>
      </c>
    </row>
    <row r="2" spans="1:5" ht="13.8" thickTop="1" x14ac:dyDescent="0.25">
      <c r="A2" s="34" t="s">
        <v>3</v>
      </c>
      <c r="B2" s="31">
        <f>SUMPRODUCT(table!F4:F19,'portfolio builder'!C6:C21)</f>
        <v>0.82585779517286373</v>
      </c>
      <c r="C2" s="28" t="s">
        <v>4</v>
      </c>
      <c r="D2" s="32">
        <f>SUMPRODUCT(C6:C21,table!D4:D19)</f>
        <v>44.2</v>
      </c>
    </row>
    <row r="3" spans="1:5" ht="13.8" thickBot="1" x14ac:dyDescent="0.3">
      <c r="A3" s="3"/>
      <c r="B3" s="2"/>
      <c r="C3" s="3"/>
      <c r="D3" s="4" t="s">
        <v>5</v>
      </c>
      <c r="E3" s="5" t="s">
        <v>5</v>
      </c>
    </row>
    <row r="4" spans="1:5" x14ac:dyDescent="0.25">
      <c r="A4" s="35"/>
      <c r="B4" s="77" t="s">
        <v>48</v>
      </c>
      <c r="C4" s="23" t="s">
        <v>55</v>
      </c>
    </row>
    <row r="5" spans="1:5" ht="13.8" thickBot="1" x14ac:dyDescent="0.3">
      <c r="A5" s="36" t="s">
        <v>47</v>
      </c>
      <c r="B5" s="78" t="s">
        <v>49</v>
      </c>
      <c r="C5" s="24" t="s">
        <v>56</v>
      </c>
    </row>
    <row r="6" spans="1:5" x14ac:dyDescent="0.25">
      <c r="A6" s="37" t="str">
        <f>table!B4</f>
        <v>Integrated Waterbird Management and Monitoring</v>
      </c>
      <c r="B6" s="79" t="s">
        <v>5</v>
      </c>
      <c r="C6" s="7">
        <v>1</v>
      </c>
    </row>
    <row r="7" spans="1:5" x14ac:dyDescent="0.25">
      <c r="A7" s="37" t="str">
        <f>table!B5</f>
        <v>forest bat mist netting</v>
      </c>
      <c r="B7" s="80" t="s">
        <v>5</v>
      </c>
      <c r="C7" s="7">
        <v>1</v>
      </c>
    </row>
    <row r="8" spans="1:5" x14ac:dyDescent="0.25">
      <c r="A8" s="37" t="str">
        <f>table!B6</f>
        <v>Forest &amp; Snag Inventory</v>
      </c>
      <c r="B8" s="80" t="s">
        <v>53</v>
      </c>
      <c r="C8" s="7">
        <v>1</v>
      </c>
    </row>
    <row r="9" spans="1:5" x14ac:dyDescent="0.25">
      <c r="A9" s="37" t="str">
        <f>table!B7</f>
        <v>Forest Invasives Adaptive Management</v>
      </c>
      <c r="B9" s="80" t="s">
        <v>5</v>
      </c>
      <c r="C9" s="7">
        <v>1</v>
      </c>
    </row>
    <row r="10" spans="1:5" x14ac:dyDescent="0.25">
      <c r="A10" s="37" t="str">
        <f>table!B8</f>
        <v>Reforestation Monitoring</v>
      </c>
      <c r="B10" s="80" t="s">
        <v>5</v>
      </c>
      <c r="C10" s="7">
        <v>1</v>
      </c>
    </row>
    <row r="11" spans="1:5" x14ac:dyDescent="0.25">
      <c r="A11" s="37" t="str">
        <f>table!B9</f>
        <v>Mobile Forest Bat Acoustic Surveys</v>
      </c>
      <c r="B11" s="80">
        <v>1</v>
      </c>
      <c r="C11" s="7">
        <v>1</v>
      </c>
    </row>
    <row r="12" spans="1:5" x14ac:dyDescent="0.25">
      <c r="A12" s="37" t="str">
        <f>table!B10</f>
        <v>Passive Forest Bat Acoustic Surveys</v>
      </c>
      <c r="B12" s="80">
        <v>1</v>
      </c>
      <c r="C12" s="7">
        <v>1</v>
      </c>
    </row>
    <row r="13" spans="1:5" x14ac:dyDescent="0.25">
      <c r="A13" s="37" t="str">
        <f>table!B11</f>
        <v>Veg cover-restoration success monitoring</v>
      </c>
      <c r="B13" s="80">
        <v>1</v>
      </c>
      <c r="C13" s="7">
        <v>1</v>
      </c>
    </row>
    <row r="14" spans="1:5" x14ac:dyDescent="0.25">
      <c r="A14" s="37" t="str">
        <f>table!B12</f>
        <v>Giant Cane ARM Monitoring</v>
      </c>
      <c r="B14" s="80">
        <v>1</v>
      </c>
      <c r="C14" s="7">
        <v>1</v>
      </c>
    </row>
    <row r="15" spans="1:5" x14ac:dyDescent="0.25">
      <c r="A15" s="37" t="str">
        <f>table!B13</f>
        <v>Moist Soil Seed Production</v>
      </c>
      <c r="B15" s="79"/>
      <c r="C15" s="7">
        <v>1</v>
      </c>
    </row>
    <row r="16" spans="1:5" x14ac:dyDescent="0.25">
      <c r="A16" s="37" t="str">
        <f>table!B14</f>
        <v>Moist Soil Plant Inventory</v>
      </c>
      <c r="B16" s="80"/>
      <c r="C16" s="7">
        <v>1</v>
      </c>
    </row>
    <row r="17" spans="1:3" x14ac:dyDescent="0.25">
      <c r="A17" s="37" t="str">
        <f>table!B15</f>
        <v>International Shorebird Surveys</v>
      </c>
      <c r="B17" s="79">
        <v>1</v>
      </c>
      <c r="C17" s="7">
        <v>1</v>
      </c>
    </row>
    <row r="18" spans="1:3" x14ac:dyDescent="0.25">
      <c r="A18" s="37" t="str">
        <f>table!B16</f>
        <v>Contaminants Assessment</v>
      </c>
      <c r="B18" s="80"/>
      <c r="C18" s="7">
        <v>1</v>
      </c>
    </row>
    <row r="19" spans="1:3" x14ac:dyDescent="0.25">
      <c r="A19" s="37" t="str">
        <f>table!B17</f>
        <v>Giant Cane Inventory</v>
      </c>
      <c r="B19" s="80">
        <v>1</v>
      </c>
      <c r="C19" s="7">
        <v>1</v>
      </c>
    </row>
    <row r="20" spans="1:3" x14ac:dyDescent="0.25">
      <c r="A20" s="37" t="str">
        <f>table!B18</f>
        <v>Mid-Winter Waterfowl Survey</v>
      </c>
      <c r="B20" s="79"/>
      <c r="C20" s="7">
        <v>1</v>
      </c>
    </row>
    <row r="21" spans="1:3" x14ac:dyDescent="0.25">
      <c r="A21" s="37" t="str">
        <f>table!B19</f>
        <v>Woodcock Surveys</v>
      </c>
      <c r="B21" s="80">
        <v>1</v>
      </c>
      <c r="C21" s="7">
        <v>1</v>
      </c>
    </row>
    <row r="22" spans="1:3" x14ac:dyDescent="0.25">
      <c r="A22" s="37" t="str">
        <f>table!B20</f>
        <v>surveyname17</v>
      </c>
      <c r="B22" s="80"/>
      <c r="C22" s="7">
        <v>0</v>
      </c>
    </row>
    <row r="23" spans="1:3" x14ac:dyDescent="0.25">
      <c r="A23" s="37" t="str">
        <f>table!B21</f>
        <v>surveyname18</v>
      </c>
      <c r="B23" s="79"/>
      <c r="C23" s="7">
        <v>0</v>
      </c>
    </row>
    <row r="24" spans="1:3" x14ac:dyDescent="0.25">
      <c r="A24" s="37" t="str">
        <f>table!B22</f>
        <v>surveyname19</v>
      </c>
      <c r="B24" s="80"/>
      <c r="C24" s="7">
        <v>0</v>
      </c>
    </row>
    <row r="25" spans="1:3" x14ac:dyDescent="0.25">
      <c r="A25" s="37" t="str">
        <f>table!B23</f>
        <v>surveyname20</v>
      </c>
      <c r="B25" s="80"/>
      <c r="C25" s="7">
        <v>0</v>
      </c>
    </row>
    <row r="26" spans="1:3" x14ac:dyDescent="0.25">
      <c r="A26" s="37" t="str">
        <f>table!B24</f>
        <v>surveyname21</v>
      </c>
      <c r="B26" s="80"/>
      <c r="C26" s="7">
        <v>0</v>
      </c>
    </row>
    <row r="27" spans="1:3" x14ac:dyDescent="0.25">
      <c r="A27" s="37" t="str">
        <f>table!B25</f>
        <v>surveyname22</v>
      </c>
      <c r="B27" s="80"/>
      <c r="C27" s="7">
        <v>0</v>
      </c>
    </row>
    <row r="28" spans="1:3" x14ac:dyDescent="0.25">
      <c r="A28" s="37" t="str">
        <f>table!B26</f>
        <v>surveyname23</v>
      </c>
      <c r="B28" s="80"/>
      <c r="C28" s="7">
        <v>0</v>
      </c>
    </row>
    <row r="29" spans="1:3" x14ac:dyDescent="0.25">
      <c r="A29" s="37" t="str">
        <f>table!B27</f>
        <v>surveyname24</v>
      </c>
      <c r="B29" s="80"/>
      <c r="C29" s="7">
        <v>0</v>
      </c>
    </row>
    <row r="30" spans="1:3" x14ac:dyDescent="0.25">
      <c r="A30" s="37" t="str">
        <f>table!B28</f>
        <v>surveyname25</v>
      </c>
      <c r="B30" s="80"/>
      <c r="C30" s="7">
        <v>0</v>
      </c>
    </row>
    <row r="31" spans="1:3" x14ac:dyDescent="0.25">
      <c r="A31" s="37" t="str">
        <f>table!B29</f>
        <v>surveyname26</v>
      </c>
      <c r="B31" s="80"/>
      <c r="C31" s="7">
        <v>0</v>
      </c>
    </row>
    <row r="32" spans="1:3" x14ac:dyDescent="0.25">
      <c r="A32" s="37" t="str">
        <f>table!B30</f>
        <v>surveyname27</v>
      </c>
      <c r="B32" s="80"/>
      <c r="C32" s="7">
        <v>0</v>
      </c>
    </row>
    <row r="33" spans="1:3" x14ac:dyDescent="0.25">
      <c r="A33" s="37" t="str">
        <f>table!B31</f>
        <v>surveyname28</v>
      </c>
      <c r="B33" s="80"/>
      <c r="C33" s="7">
        <v>0</v>
      </c>
    </row>
    <row r="34" spans="1:3" x14ac:dyDescent="0.25">
      <c r="A34" s="37" t="str">
        <f>table!B32</f>
        <v>surveyname29</v>
      </c>
      <c r="B34" s="80"/>
      <c r="C34" s="7">
        <v>0</v>
      </c>
    </row>
    <row r="35" spans="1:3" x14ac:dyDescent="0.25">
      <c r="A35" s="37" t="str">
        <f>table!B33</f>
        <v>surveyname30</v>
      </c>
      <c r="B35" s="80"/>
      <c r="C35" s="7">
        <v>0</v>
      </c>
    </row>
    <row r="36" spans="1:3" x14ac:dyDescent="0.25">
      <c r="A36" s="37" t="str">
        <f>table!B34</f>
        <v>surveyname31</v>
      </c>
      <c r="B36" s="80"/>
      <c r="C36" s="7">
        <v>0</v>
      </c>
    </row>
    <row r="37" spans="1:3" x14ac:dyDescent="0.25">
      <c r="A37" s="37" t="str">
        <f>table!B35</f>
        <v>surveyname32</v>
      </c>
      <c r="B37" s="80"/>
      <c r="C37" s="7">
        <v>0</v>
      </c>
    </row>
    <row r="38" spans="1:3" x14ac:dyDescent="0.25">
      <c r="A38" s="37" t="str">
        <f>table!B36</f>
        <v>surveyname33</v>
      </c>
      <c r="B38" s="80"/>
      <c r="C38" s="7">
        <v>0</v>
      </c>
    </row>
    <row r="39" spans="1:3" x14ac:dyDescent="0.25">
      <c r="A39" s="37" t="str">
        <f>table!B37</f>
        <v>surveyname34</v>
      </c>
      <c r="B39" s="80"/>
      <c r="C39" s="7">
        <v>0</v>
      </c>
    </row>
    <row r="40" spans="1:3" x14ac:dyDescent="0.25">
      <c r="A40" s="37" t="str">
        <f>table!B38</f>
        <v>surveyname35</v>
      </c>
      <c r="B40" s="80"/>
      <c r="C40" s="7">
        <v>0</v>
      </c>
    </row>
    <row r="41" spans="1:3" x14ac:dyDescent="0.25">
      <c r="A41" s="37" t="str">
        <f>table!B39</f>
        <v>surveyname36</v>
      </c>
      <c r="B41" s="80"/>
      <c r="C41" s="7">
        <v>0</v>
      </c>
    </row>
    <row r="42" spans="1:3" x14ac:dyDescent="0.25">
      <c r="A42" s="37" t="str">
        <f>table!B40</f>
        <v>surveyname37</v>
      </c>
      <c r="B42" s="80"/>
      <c r="C42" s="7">
        <v>0</v>
      </c>
    </row>
    <row r="43" spans="1:3" x14ac:dyDescent="0.25">
      <c r="A43" s="37" t="str">
        <f>table!B41</f>
        <v>surveyname38</v>
      </c>
      <c r="B43" s="80"/>
      <c r="C43" s="7">
        <v>0</v>
      </c>
    </row>
    <row r="44" spans="1:3" x14ac:dyDescent="0.25">
      <c r="A44" s="37" t="str">
        <f>table!B42</f>
        <v>surveyname39</v>
      </c>
      <c r="B44" s="80"/>
      <c r="C44" s="7">
        <v>0</v>
      </c>
    </row>
    <row r="45" spans="1:3" x14ac:dyDescent="0.25">
      <c r="A45" s="37" t="str">
        <f>table!B43</f>
        <v>surveyname40</v>
      </c>
      <c r="B45" s="80"/>
      <c r="C45" s="7">
        <v>0</v>
      </c>
    </row>
    <row r="46" spans="1:3" x14ac:dyDescent="0.25">
      <c r="A46" s="37" t="str">
        <f>table!B44</f>
        <v>surveyname41</v>
      </c>
      <c r="B46" s="80"/>
      <c r="C46" s="7">
        <v>0</v>
      </c>
    </row>
    <row r="47" spans="1:3" x14ac:dyDescent="0.25">
      <c r="A47" s="37" t="str">
        <f>table!B45</f>
        <v>surveyname42</v>
      </c>
      <c r="B47" s="80"/>
      <c r="C47" s="7">
        <v>0</v>
      </c>
    </row>
    <row r="48" spans="1:3" x14ac:dyDescent="0.25">
      <c r="A48" s="37" t="str">
        <f>table!B46</f>
        <v>surveyname43</v>
      </c>
      <c r="B48" s="80"/>
      <c r="C48" s="7">
        <v>0</v>
      </c>
    </row>
    <row r="49" spans="1:4" x14ac:dyDescent="0.25">
      <c r="A49" s="37" t="str">
        <f>table!B47</f>
        <v>surveyname44</v>
      </c>
      <c r="B49" s="80"/>
      <c r="C49" s="7">
        <v>0</v>
      </c>
    </row>
    <row r="50" spans="1:4" x14ac:dyDescent="0.25">
      <c r="A50" s="37" t="str">
        <f>table!B48</f>
        <v>surveyname45</v>
      </c>
      <c r="B50" s="80"/>
      <c r="C50" s="7">
        <v>0</v>
      </c>
    </row>
    <row r="51" spans="1:4" x14ac:dyDescent="0.25">
      <c r="A51" s="37" t="str">
        <f>table!B49</f>
        <v>surveyname46</v>
      </c>
      <c r="B51" s="80"/>
      <c r="C51" s="7">
        <v>0</v>
      </c>
    </row>
    <row r="52" spans="1:4" x14ac:dyDescent="0.25">
      <c r="A52" s="37" t="str">
        <f>table!B50</f>
        <v>surveyname47</v>
      </c>
      <c r="B52" s="80"/>
      <c r="C52" s="7">
        <v>0</v>
      </c>
    </row>
    <row r="53" spans="1:4" x14ac:dyDescent="0.25">
      <c r="A53" s="37" t="str">
        <f>table!B51</f>
        <v>surveyname48</v>
      </c>
      <c r="B53" s="80"/>
      <c r="C53" s="7">
        <v>0</v>
      </c>
    </row>
    <row r="54" spans="1:4" x14ac:dyDescent="0.25">
      <c r="A54" s="37" t="str">
        <f>table!B52</f>
        <v>surveyname49</v>
      </c>
      <c r="B54" s="80"/>
      <c r="C54" s="7">
        <v>0</v>
      </c>
    </row>
    <row r="55" spans="1:4" s="9" customFormat="1" ht="13.8" thickBot="1" x14ac:dyDescent="0.3">
      <c r="A55" s="38" t="str">
        <f>table!B53</f>
        <v>surveyname50</v>
      </c>
      <c r="B55" s="81"/>
      <c r="C55" s="7">
        <v>0</v>
      </c>
      <c r="D55" s="8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Macro5">
                <anchor moveWithCells="1">
                  <from>
                    <xdr:col>3</xdr:col>
                    <xdr:colOff>68580</xdr:colOff>
                    <xdr:row>7</xdr:row>
                    <xdr:rowOff>38100</xdr:rowOff>
                  </from>
                  <to>
                    <xdr:col>5</xdr:col>
                    <xdr:colOff>266700</xdr:colOff>
                    <xdr:row>13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H18" sqref="H18"/>
    </sheetView>
  </sheetViews>
  <sheetFormatPr defaultRowHeight="14.4" x14ac:dyDescent="0.3"/>
  <cols>
    <col min="1" max="1" width="45.77734375" customWidth="1"/>
  </cols>
  <sheetData>
    <row r="1" spans="1:5" x14ac:dyDescent="0.3">
      <c r="A1" t="s">
        <v>84</v>
      </c>
      <c r="B1">
        <v>0.61300729569318346</v>
      </c>
      <c r="C1">
        <v>2</v>
      </c>
      <c r="D1">
        <v>15</v>
      </c>
      <c r="E1">
        <f t="shared" ref="E1:E26" si="0">C1*D1</f>
        <v>30</v>
      </c>
    </row>
    <row r="2" spans="1:5" x14ac:dyDescent="0.3">
      <c r="A2" t="s">
        <v>81</v>
      </c>
      <c r="B2">
        <v>0.54348258233328772</v>
      </c>
      <c r="C2">
        <v>2</v>
      </c>
      <c r="D2">
        <v>15</v>
      </c>
      <c r="E2">
        <f t="shared" si="0"/>
        <v>30</v>
      </c>
    </row>
    <row r="3" spans="1:5" x14ac:dyDescent="0.3">
      <c r="A3" t="s">
        <v>80</v>
      </c>
      <c r="B3">
        <v>0.51376354610182007</v>
      </c>
      <c r="C3">
        <v>2</v>
      </c>
      <c r="D3">
        <v>15</v>
      </c>
      <c r="E3">
        <f t="shared" si="0"/>
        <v>30</v>
      </c>
    </row>
    <row r="4" spans="1:5" x14ac:dyDescent="0.3">
      <c r="A4" t="s">
        <v>79</v>
      </c>
      <c r="B4">
        <v>0.54366287781975875</v>
      </c>
      <c r="C4">
        <v>1</v>
      </c>
      <c r="D4">
        <v>15</v>
      </c>
      <c r="E4">
        <f t="shared" si="0"/>
        <v>15</v>
      </c>
    </row>
    <row r="5" spans="1:5" x14ac:dyDescent="0.3">
      <c r="A5" t="s">
        <v>78</v>
      </c>
      <c r="B5">
        <v>0.56329527315426631</v>
      </c>
      <c r="C5">
        <v>2</v>
      </c>
      <c r="D5">
        <v>5</v>
      </c>
      <c r="E5">
        <f t="shared" si="0"/>
        <v>10</v>
      </c>
    </row>
    <row r="6" spans="1:5" x14ac:dyDescent="0.3">
      <c r="A6" t="s">
        <v>76</v>
      </c>
      <c r="B6">
        <v>0.55687133836707758</v>
      </c>
      <c r="C6">
        <v>2</v>
      </c>
      <c r="D6">
        <v>5</v>
      </c>
      <c r="E6">
        <f t="shared" si="0"/>
        <v>10</v>
      </c>
    </row>
    <row r="7" spans="1:5" x14ac:dyDescent="0.3">
      <c r="A7" t="s">
        <v>64</v>
      </c>
      <c r="B7">
        <v>0.53705864754609922</v>
      </c>
      <c r="C7">
        <v>2</v>
      </c>
      <c r="D7">
        <v>5</v>
      </c>
      <c r="E7">
        <f t="shared" si="0"/>
        <v>10</v>
      </c>
    </row>
    <row r="8" spans="1:5" x14ac:dyDescent="0.3">
      <c r="A8" t="s">
        <v>82</v>
      </c>
      <c r="B8">
        <v>0.64915026671183973</v>
      </c>
      <c r="C8">
        <v>1.5</v>
      </c>
      <c r="D8">
        <v>5</v>
      </c>
      <c r="E8">
        <f t="shared" si="0"/>
        <v>7.5</v>
      </c>
    </row>
    <row r="9" spans="1:5" x14ac:dyDescent="0.3">
      <c r="A9" t="s">
        <v>63</v>
      </c>
      <c r="B9">
        <v>0.57668402918805617</v>
      </c>
      <c r="C9">
        <v>0.5</v>
      </c>
      <c r="D9">
        <v>15</v>
      </c>
      <c r="E9">
        <f t="shared" si="0"/>
        <v>7.5</v>
      </c>
    </row>
    <row r="10" spans="1:5" x14ac:dyDescent="0.3">
      <c r="A10" t="s">
        <v>63</v>
      </c>
      <c r="B10">
        <v>0.44129730857803662</v>
      </c>
      <c r="C10">
        <v>0.5</v>
      </c>
      <c r="D10">
        <v>15</v>
      </c>
      <c r="E10">
        <f t="shared" si="0"/>
        <v>7.5</v>
      </c>
    </row>
    <row r="11" spans="1:5" x14ac:dyDescent="0.3">
      <c r="A11" t="s">
        <v>62</v>
      </c>
      <c r="B11">
        <v>0.39212617249853221</v>
      </c>
      <c r="C11">
        <v>0.5</v>
      </c>
      <c r="D11">
        <v>15</v>
      </c>
      <c r="E11">
        <f t="shared" si="0"/>
        <v>7.5</v>
      </c>
    </row>
    <row r="12" spans="1:5" x14ac:dyDescent="0.3">
      <c r="A12" t="s">
        <v>71</v>
      </c>
      <c r="B12">
        <v>0.3290253939258253</v>
      </c>
      <c r="C12">
        <v>0.5</v>
      </c>
      <c r="D12">
        <v>15</v>
      </c>
      <c r="E12">
        <f t="shared" si="0"/>
        <v>7.5</v>
      </c>
    </row>
    <row r="13" spans="1:5" x14ac:dyDescent="0.3">
      <c r="A13" t="s">
        <v>72</v>
      </c>
      <c r="B13">
        <v>0.28609789714703859</v>
      </c>
      <c r="C13">
        <v>0.5</v>
      </c>
      <c r="D13">
        <v>15</v>
      </c>
      <c r="E13">
        <f t="shared" si="0"/>
        <v>7.5</v>
      </c>
    </row>
    <row r="14" spans="1:5" x14ac:dyDescent="0.3">
      <c r="A14" t="s">
        <v>75</v>
      </c>
      <c r="B14">
        <v>0.2499549261283823</v>
      </c>
      <c r="C14">
        <v>0.5</v>
      </c>
      <c r="D14">
        <v>15</v>
      </c>
      <c r="E14">
        <f t="shared" si="0"/>
        <v>7.5</v>
      </c>
    </row>
    <row r="15" spans="1:5" x14ac:dyDescent="0.3">
      <c r="A15" t="s">
        <v>77</v>
      </c>
      <c r="B15">
        <v>0.43551860708858464</v>
      </c>
      <c r="C15">
        <v>6</v>
      </c>
      <c r="D15">
        <v>1</v>
      </c>
      <c r="E15">
        <f t="shared" si="0"/>
        <v>6</v>
      </c>
    </row>
    <row r="16" spans="1:5" x14ac:dyDescent="0.3">
      <c r="A16" t="s">
        <v>85</v>
      </c>
      <c r="B16">
        <v>0.50091567652744295</v>
      </c>
      <c r="C16">
        <v>1</v>
      </c>
      <c r="D16">
        <v>5</v>
      </c>
      <c r="E16">
        <f t="shared" si="0"/>
        <v>5</v>
      </c>
    </row>
    <row r="17" spans="1:5" x14ac:dyDescent="0.3">
      <c r="A17" t="s">
        <v>73</v>
      </c>
      <c r="B17">
        <v>0.41175856783303982</v>
      </c>
      <c r="C17">
        <v>1</v>
      </c>
      <c r="D17">
        <v>5</v>
      </c>
      <c r="E17">
        <f t="shared" si="0"/>
        <v>5</v>
      </c>
    </row>
    <row r="18" spans="1:5" x14ac:dyDescent="0.3">
      <c r="A18" t="s">
        <v>74</v>
      </c>
      <c r="B18">
        <v>0.40845645269621006</v>
      </c>
      <c r="C18">
        <v>1</v>
      </c>
      <c r="D18">
        <v>5</v>
      </c>
      <c r="E18">
        <f t="shared" si="0"/>
        <v>5</v>
      </c>
    </row>
    <row r="19" spans="1:5" x14ac:dyDescent="0.3">
      <c r="A19" t="s">
        <v>68</v>
      </c>
      <c r="B19">
        <v>0.28875477898613178</v>
      </c>
      <c r="C19">
        <v>1</v>
      </c>
      <c r="D19">
        <v>5</v>
      </c>
      <c r="E19">
        <f t="shared" si="0"/>
        <v>5</v>
      </c>
    </row>
    <row r="20" spans="1:5" x14ac:dyDescent="0.3">
      <c r="A20" t="s">
        <v>67</v>
      </c>
      <c r="B20">
        <v>0.26316338667570127</v>
      </c>
      <c r="C20">
        <v>1</v>
      </c>
      <c r="D20">
        <v>5</v>
      </c>
      <c r="E20">
        <f t="shared" si="0"/>
        <v>5</v>
      </c>
    </row>
    <row r="21" spans="1:5" x14ac:dyDescent="0.3">
      <c r="A21" t="s">
        <v>69</v>
      </c>
      <c r="B21">
        <v>0.40185222242255064</v>
      </c>
      <c r="C21">
        <v>1</v>
      </c>
      <c r="D21">
        <v>3</v>
      </c>
      <c r="E21">
        <f t="shared" si="0"/>
        <v>3</v>
      </c>
    </row>
    <row r="22" spans="1:5" x14ac:dyDescent="0.3">
      <c r="A22" t="s">
        <v>70</v>
      </c>
      <c r="B22">
        <v>0.34901838023327453</v>
      </c>
      <c r="C22">
        <v>1</v>
      </c>
      <c r="D22">
        <v>3</v>
      </c>
      <c r="E22">
        <f t="shared" si="0"/>
        <v>3</v>
      </c>
    </row>
    <row r="23" spans="1:5" x14ac:dyDescent="0.3">
      <c r="A23" t="s">
        <v>61</v>
      </c>
      <c r="B23">
        <v>0.40745062842553181</v>
      </c>
      <c r="C23">
        <v>2</v>
      </c>
      <c r="D23">
        <v>1</v>
      </c>
      <c r="E23">
        <f t="shared" si="0"/>
        <v>2</v>
      </c>
    </row>
    <row r="24" spans="1:5" x14ac:dyDescent="0.3">
      <c r="A24" t="s">
        <v>83</v>
      </c>
      <c r="B24">
        <v>0.50238643860938692</v>
      </c>
      <c r="C24">
        <v>0.5</v>
      </c>
      <c r="D24">
        <v>3</v>
      </c>
      <c r="E24">
        <f t="shared" si="0"/>
        <v>1.5</v>
      </c>
    </row>
    <row r="25" spans="1:5" x14ac:dyDescent="0.3">
      <c r="A25" t="s">
        <v>66</v>
      </c>
      <c r="B25">
        <v>0.41093303904883238</v>
      </c>
      <c r="C25">
        <v>0.5</v>
      </c>
      <c r="D25">
        <v>3</v>
      </c>
      <c r="E25">
        <f t="shared" si="0"/>
        <v>1.5</v>
      </c>
    </row>
    <row r="26" spans="1:5" x14ac:dyDescent="0.3">
      <c r="A26" t="s">
        <v>65</v>
      </c>
      <c r="B26">
        <v>0.26316338667570122</v>
      </c>
      <c r="C26">
        <v>0.5</v>
      </c>
      <c r="D26">
        <v>3</v>
      </c>
      <c r="E26">
        <f t="shared" si="0"/>
        <v>1.5</v>
      </c>
    </row>
  </sheetData>
  <sortState ref="A1:E26">
    <sortCondition descending="1" ref="E1:E26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1"/>
  <sheetViews>
    <sheetView workbookViewId="0">
      <selection activeCell="G6" sqref="G6"/>
    </sheetView>
  </sheetViews>
  <sheetFormatPr defaultRowHeight="14.4" x14ac:dyDescent="0.3"/>
  <cols>
    <col min="1" max="1" width="48.109375" customWidth="1"/>
    <col min="2" max="2" width="12.5546875" hidden="1" customWidth="1"/>
    <col min="3" max="3" width="28.77734375" customWidth="1"/>
    <col min="4" max="4" width="12.33203125" customWidth="1"/>
    <col min="5" max="5" width="11" customWidth="1"/>
    <col min="8" max="8" width="30.6640625" hidden="1" customWidth="1"/>
  </cols>
  <sheetData>
    <row r="1" spans="1:8" x14ac:dyDescent="0.3">
      <c r="A1" s="69" t="s">
        <v>0</v>
      </c>
      <c r="B1" s="70" t="s">
        <v>1</v>
      </c>
      <c r="C1" s="70" t="s">
        <v>100</v>
      </c>
      <c r="D1" s="70" t="s">
        <v>98</v>
      </c>
      <c r="E1" s="71" t="s">
        <v>99</v>
      </c>
      <c r="H1" t="s">
        <v>168</v>
      </c>
    </row>
    <row r="2" spans="1:8" x14ac:dyDescent="0.3">
      <c r="A2" s="41" t="str">
        <f>'survey priority'!A2</f>
        <v>Integrated Waterbird Management and Monitoring</v>
      </c>
      <c r="B2" s="42">
        <v>0.64915026671183973</v>
      </c>
      <c r="C2" s="42" t="s">
        <v>170</v>
      </c>
      <c r="D2" s="42"/>
      <c r="E2" s="57"/>
      <c r="H2" t="s">
        <v>169</v>
      </c>
    </row>
    <row r="3" spans="1:8" x14ac:dyDescent="0.3">
      <c r="A3" s="41" t="str">
        <f>'survey priority'!A3</f>
        <v>forest bat mist netting</v>
      </c>
      <c r="B3" s="42">
        <v>0.61300729569318346</v>
      </c>
      <c r="C3" s="42" t="s">
        <v>170</v>
      </c>
      <c r="D3" s="42"/>
      <c r="E3" s="57"/>
      <c r="G3" t="s">
        <v>5</v>
      </c>
      <c r="H3" t="s">
        <v>170</v>
      </c>
    </row>
    <row r="4" spans="1:8" x14ac:dyDescent="0.3">
      <c r="A4" s="41" t="str">
        <f>'survey priority'!A4</f>
        <v>Forest &amp; Snag Inventory</v>
      </c>
      <c r="B4" s="42">
        <v>0.57668402918805617</v>
      </c>
      <c r="C4" s="42" t="s">
        <v>170</v>
      </c>
      <c r="D4" s="42"/>
      <c r="E4" s="57"/>
    </row>
    <row r="5" spans="1:8" x14ac:dyDescent="0.3">
      <c r="A5" s="41" t="str">
        <f>'survey priority'!A5</f>
        <v>Forest Invasives Adaptive Management</v>
      </c>
      <c r="B5" s="42">
        <v>0.56329527315426631</v>
      </c>
      <c r="C5" s="42" t="s">
        <v>170</v>
      </c>
      <c r="D5" s="42"/>
      <c r="E5" s="57"/>
    </row>
    <row r="6" spans="1:8" x14ac:dyDescent="0.3">
      <c r="A6" s="41" t="str">
        <f>'survey priority'!A6</f>
        <v>Reforestation Monitoring</v>
      </c>
      <c r="B6" s="42">
        <v>0.55687133836707758</v>
      </c>
      <c r="C6" s="42" t="s">
        <v>170</v>
      </c>
      <c r="D6" s="42"/>
      <c r="E6" s="57"/>
    </row>
    <row r="7" spans="1:8" x14ac:dyDescent="0.3">
      <c r="A7" s="41" t="str">
        <f>'survey priority'!A7</f>
        <v>Mobile Forest Bat Acoustic Surveys</v>
      </c>
      <c r="B7" s="42">
        <v>0.54366287781975875</v>
      </c>
      <c r="C7" s="42" t="s">
        <v>170</v>
      </c>
      <c r="D7" s="42"/>
      <c r="E7" s="57"/>
    </row>
    <row r="8" spans="1:8" x14ac:dyDescent="0.3">
      <c r="A8" s="41" t="str">
        <f>'survey priority'!A8</f>
        <v>Passive Forest Bat Acoustic Surveys</v>
      </c>
      <c r="B8" s="42">
        <v>0.54348258233328772</v>
      </c>
      <c r="C8" s="42" t="s">
        <v>170</v>
      </c>
      <c r="D8" s="42"/>
      <c r="E8" s="57"/>
    </row>
    <row r="9" spans="1:8" x14ac:dyDescent="0.3">
      <c r="A9" s="41" t="str">
        <f>'survey priority'!A9</f>
        <v>Veg cover-restoration success monitoring</v>
      </c>
      <c r="B9" s="42">
        <v>0.53705864754609922</v>
      </c>
      <c r="C9" s="42" t="s">
        <v>170</v>
      </c>
      <c r="D9" s="42"/>
      <c r="E9" s="57"/>
    </row>
    <row r="10" spans="1:8" x14ac:dyDescent="0.3">
      <c r="A10" s="41" t="str">
        <f>'survey priority'!A10</f>
        <v>Giant Cane ARM Monitoring</v>
      </c>
      <c r="B10" s="42">
        <v>0.51376354610182007</v>
      </c>
      <c r="C10" s="42" t="s">
        <v>170</v>
      </c>
      <c r="D10" s="42"/>
      <c r="E10" s="57"/>
    </row>
    <row r="11" spans="1:8" x14ac:dyDescent="0.3">
      <c r="A11" s="41" t="str">
        <f>'survey priority'!A11</f>
        <v>Moist Soil Seed Production</v>
      </c>
      <c r="B11" s="42">
        <v>0.50238643860938692</v>
      </c>
      <c r="C11" s="42" t="s">
        <v>170</v>
      </c>
      <c r="D11" s="42"/>
      <c r="E11" s="57"/>
    </row>
    <row r="12" spans="1:8" x14ac:dyDescent="0.3">
      <c r="A12" s="41" t="str">
        <f>'survey priority'!A12</f>
        <v>Moist Soil Plant Inventory</v>
      </c>
      <c r="B12" s="42">
        <v>0.50091567652744295</v>
      </c>
      <c r="C12" s="42" t="s">
        <v>170</v>
      </c>
      <c r="D12" s="42"/>
      <c r="E12" s="57"/>
    </row>
    <row r="13" spans="1:8" x14ac:dyDescent="0.3">
      <c r="A13" s="41" t="str">
        <f>'survey priority'!A13</f>
        <v>International Shorebird Surveys</v>
      </c>
      <c r="B13" s="42">
        <v>0.44129730857803662</v>
      </c>
      <c r="C13" s="42" t="s">
        <v>170</v>
      </c>
      <c r="D13" s="42"/>
      <c r="E13" s="57"/>
    </row>
    <row r="14" spans="1:8" x14ac:dyDescent="0.3">
      <c r="A14" s="41" t="str">
        <f>'survey priority'!A14</f>
        <v>Contaminants Assessment</v>
      </c>
      <c r="B14" s="42">
        <v>0.43551860708858464</v>
      </c>
      <c r="C14" s="42" t="s">
        <v>170</v>
      </c>
      <c r="D14" s="42"/>
      <c r="E14" s="57"/>
    </row>
    <row r="15" spans="1:8" x14ac:dyDescent="0.3">
      <c r="A15" s="41" t="str">
        <f>'survey priority'!A15</f>
        <v>Giant Cane Inventory</v>
      </c>
      <c r="B15" s="42">
        <v>0.41175856783303982</v>
      </c>
      <c r="C15" s="42" t="s">
        <v>170</v>
      </c>
      <c r="D15" s="42"/>
      <c r="E15" s="57"/>
    </row>
    <row r="16" spans="1:8" x14ac:dyDescent="0.3">
      <c r="A16" s="41" t="str">
        <f>'survey priority'!A16</f>
        <v>Mid-Winter Waterfowl Survey</v>
      </c>
      <c r="B16" s="42">
        <v>0.41093303904883238</v>
      </c>
      <c r="C16" s="42" t="s">
        <v>170</v>
      </c>
      <c r="D16" s="42"/>
      <c r="E16" s="57"/>
    </row>
    <row r="17" spans="1:5" x14ac:dyDescent="0.3">
      <c r="A17" s="41" t="str">
        <f>'survey priority'!A17</f>
        <v>Woodcock Surveys</v>
      </c>
      <c r="B17" s="42">
        <v>0.40845645269621006</v>
      </c>
      <c r="C17" s="42" t="s">
        <v>170</v>
      </c>
      <c r="D17" s="42"/>
      <c r="E17" s="57"/>
    </row>
    <row r="18" spans="1:5" x14ac:dyDescent="0.3">
      <c r="A18" s="41" t="str">
        <f>'survey priority'!A18</f>
        <v>surveyname17</v>
      </c>
      <c r="B18" s="42">
        <v>0.40745062842553181</v>
      </c>
      <c r="C18" s="42"/>
      <c r="D18" s="42"/>
      <c r="E18" s="57"/>
    </row>
    <row r="19" spans="1:5" x14ac:dyDescent="0.3">
      <c r="A19" s="41" t="str">
        <f>'survey priority'!A19</f>
        <v>surveyname18</v>
      </c>
      <c r="B19" s="42">
        <v>0.40185222242255064</v>
      </c>
      <c r="C19" s="42"/>
      <c r="D19" s="42"/>
      <c r="E19" s="57"/>
    </row>
    <row r="20" spans="1:5" x14ac:dyDescent="0.3">
      <c r="A20" s="41" t="str">
        <f>'survey priority'!A20</f>
        <v>surveyname19</v>
      </c>
      <c r="B20" s="42">
        <v>0.39212617249853221</v>
      </c>
      <c r="C20" s="42"/>
      <c r="D20" s="42"/>
      <c r="E20" s="57"/>
    </row>
    <row r="21" spans="1:5" x14ac:dyDescent="0.3">
      <c r="A21" s="41" t="str">
        <f>'survey priority'!A21</f>
        <v>surveyname20</v>
      </c>
      <c r="B21" s="42">
        <v>0.34901838023327453</v>
      </c>
      <c r="C21" s="42"/>
      <c r="D21" s="42"/>
      <c r="E21" s="57"/>
    </row>
    <row r="22" spans="1:5" x14ac:dyDescent="0.3">
      <c r="A22" s="41" t="str">
        <f>'survey priority'!A22</f>
        <v>surveyname21</v>
      </c>
      <c r="B22" s="42">
        <v>0.3290253939258253</v>
      </c>
      <c r="C22" s="42"/>
      <c r="D22" s="42"/>
      <c r="E22" s="57"/>
    </row>
    <row r="23" spans="1:5" x14ac:dyDescent="0.3">
      <c r="A23" s="41" t="str">
        <f>'survey priority'!A23</f>
        <v>surveyname22</v>
      </c>
      <c r="B23" s="42">
        <v>0.28875477898613178</v>
      </c>
      <c r="C23" s="42"/>
      <c r="D23" s="42"/>
      <c r="E23" s="57"/>
    </row>
    <row r="24" spans="1:5" x14ac:dyDescent="0.3">
      <c r="A24" s="41" t="str">
        <f>'survey priority'!A24</f>
        <v>surveyname23</v>
      </c>
      <c r="B24" s="42">
        <v>0.28609789714703859</v>
      </c>
      <c r="C24" s="42"/>
      <c r="D24" s="42"/>
      <c r="E24" s="57"/>
    </row>
    <row r="25" spans="1:5" x14ac:dyDescent="0.3">
      <c r="A25" s="41" t="str">
        <f>'survey priority'!A25</f>
        <v>surveyname24</v>
      </c>
      <c r="B25" s="42">
        <v>0.26316338667570127</v>
      </c>
      <c r="C25" s="42"/>
      <c r="D25" s="42"/>
      <c r="E25" s="57"/>
    </row>
    <row r="26" spans="1:5" x14ac:dyDescent="0.3">
      <c r="A26" s="41" t="str">
        <f>'survey priority'!A26</f>
        <v>surveyname25</v>
      </c>
      <c r="B26" s="42">
        <v>0.26316338667570122</v>
      </c>
      <c r="C26" s="42"/>
      <c r="D26" s="42"/>
      <c r="E26" s="57"/>
    </row>
    <row r="27" spans="1:5" x14ac:dyDescent="0.3">
      <c r="A27" s="41" t="str">
        <f>'survey priority'!A27</f>
        <v>surveyname26</v>
      </c>
      <c r="B27" s="42">
        <v>0.2499549261283823</v>
      </c>
      <c r="C27" s="42"/>
      <c r="D27" s="42"/>
      <c r="E27" s="57"/>
    </row>
    <row r="28" spans="1:5" x14ac:dyDescent="0.3">
      <c r="A28" s="41" t="str">
        <f>'survey priority'!A28</f>
        <v>surveyname27</v>
      </c>
      <c r="B28" s="63"/>
      <c r="C28" s="63"/>
      <c r="D28" s="63"/>
      <c r="E28" s="67"/>
    </row>
    <row r="29" spans="1:5" x14ac:dyDescent="0.3">
      <c r="A29" s="41" t="str">
        <f>'survey priority'!A29</f>
        <v>surveyname28</v>
      </c>
      <c r="B29" s="63"/>
      <c r="C29" s="63"/>
      <c r="D29" s="63"/>
      <c r="E29" s="67"/>
    </row>
    <row r="30" spans="1:5" x14ac:dyDescent="0.3">
      <c r="A30" s="41" t="str">
        <f>'survey priority'!A30</f>
        <v>surveyname29</v>
      </c>
      <c r="B30" s="63"/>
      <c r="C30" s="63"/>
      <c r="D30" s="63"/>
      <c r="E30" s="67"/>
    </row>
    <row r="31" spans="1:5" x14ac:dyDescent="0.3">
      <c r="A31" s="41" t="str">
        <f>'survey priority'!A31</f>
        <v>surveyname30</v>
      </c>
      <c r="B31" s="63"/>
      <c r="C31" s="63"/>
      <c r="D31" s="63"/>
      <c r="E31" s="67"/>
    </row>
    <row r="32" spans="1:5" x14ac:dyDescent="0.3">
      <c r="A32" s="41" t="str">
        <f>'survey priority'!A32</f>
        <v>surveyname31</v>
      </c>
      <c r="B32" s="63"/>
      <c r="C32" s="63"/>
      <c r="D32" s="63"/>
      <c r="E32" s="67"/>
    </row>
    <row r="33" spans="1:5" x14ac:dyDescent="0.3">
      <c r="A33" s="41" t="str">
        <f>'survey priority'!A33</f>
        <v>surveyname32</v>
      </c>
      <c r="B33" s="63"/>
      <c r="C33" s="63"/>
      <c r="D33" s="63"/>
      <c r="E33" s="67"/>
    </row>
    <row r="34" spans="1:5" x14ac:dyDescent="0.3">
      <c r="A34" s="41" t="str">
        <f>'survey priority'!A34</f>
        <v>surveyname33</v>
      </c>
      <c r="B34" s="63"/>
      <c r="C34" s="63"/>
      <c r="D34" s="63"/>
      <c r="E34" s="67"/>
    </row>
    <row r="35" spans="1:5" x14ac:dyDescent="0.3">
      <c r="A35" s="41" t="str">
        <f>'survey priority'!A35</f>
        <v>surveyname34</v>
      </c>
      <c r="B35" s="63"/>
      <c r="C35" s="63"/>
      <c r="D35" s="63"/>
      <c r="E35" s="67"/>
    </row>
    <row r="36" spans="1:5" x14ac:dyDescent="0.3">
      <c r="A36" s="41" t="str">
        <f>'survey priority'!A36</f>
        <v>surveyname35</v>
      </c>
      <c r="B36" s="63"/>
      <c r="C36" s="63"/>
      <c r="D36" s="63"/>
      <c r="E36" s="67"/>
    </row>
    <row r="37" spans="1:5" x14ac:dyDescent="0.3">
      <c r="A37" s="41" t="str">
        <f>'survey priority'!A37</f>
        <v>surveyname36</v>
      </c>
      <c r="B37" s="63"/>
      <c r="C37" s="63"/>
      <c r="D37" s="63"/>
      <c r="E37" s="67"/>
    </row>
    <row r="38" spans="1:5" x14ac:dyDescent="0.3">
      <c r="A38" s="41" t="str">
        <f>'survey priority'!A38</f>
        <v>surveyname37</v>
      </c>
      <c r="B38" s="63"/>
      <c r="C38" s="63"/>
      <c r="D38" s="63"/>
      <c r="E38" s="67"/>
    </row>
    <row r="39" spans="1:5" x14ac:dyDescent="0.3">
      <c r="A39" s="41" t="str">
        <f>'survey priority'!A39</f>
        <v>surveyname38</v>
      </c>
      <c r="B39" s="63"/>
      <c r="C39" s="63"/>
      <c r="D39" s="63"/>
      <c r="E39" s="67"/>
    </row>
    <row r="40" spans="1:5" x14ac:dyDescent="0.3">
      <c r="A40" s="41" t="str">
        <f>'survey priority'!A40</f>
        <v>surveyname39</v>
      </c>
      <c r="B40" s="63"/>
      <c r="C40" s="63"/>
      <c r="D40" s="63"/>
      <c r="E40" s="67"/>
    </row>
    <row r="41" spans="1:5" x14ac:dyDescent="0.3">
      <c r="A41" s="41" t="str">
        <f>'survey priority'!A41</f>
        <v>surveyname40</v>
      </c>
      <c r="B41" s="63"/>
      <c r="C41" s="63"/>
      <c r="D41" s="63"/>
      <c r="E41" s="67"/>
    </row>
    <row r="42" spans="1:5" x14ac:dyDescent="0.3">
      <c r="A42" s="41" t="str">
        <f>'survey priority'!A42</f>
        <v>surveyname41</v>
      </c>
      <c r="B42" s="63"/>
      <c r="C42" s="63"/>
      <c r="D42" s="63"/>
      <c r="E42" s="67"/>
    </row>
    <row r="43" spans="1:5" x14ac:dyDescent="0.3">
      <c r="A43" s="41" t="str">
        <f>'survey priority'!A43</f>
        <v>surveyname42</v>
      </c>
      <c r="B43" s="63"/>
      <c r="C43" s="63"/>
      <c r="D43" s="63"/>
      <c r="E43" s="67"/>
    </row>
    <row r="44" spans="1:5" x14ac:dyDescent="0.3">
      <c r="A44" s="41" t="str">
        <f>'survey priority'!A44</f>
        <v>surveyname43</v>
      </c>
      <c r="B44" s="63"/>
      <c r="C44" s="63"/>
      <c r="D44" s="63"/>
      <c r="E44" s="67"/>
    </row>
    <row r="45" spans="1:5" x14ac:dyDescent="0.3">
      <c r="A45" s="41" t="str">
        <f>'survey priority'!A45</f>
        <v>surveyname44</v>
      </c>
      <c r="B45" s="63"/>
      <c r="C45" s="63"/>
      <c r="D45" s="63"/>
      <c r="E45" s="67"/>
    </row>
    <row r="46" spans="1:5" x14ac:dyDescent="0.3">
      <c r="A46" s="41" t="str">
        <f>'survey priority'!A46</f>
        <v>surveyname45</v>
      </c>
      <c r="B46" s="63"/>
      <c r="C46" s="63"/>
      <c r="D46" s="63"/>
      <c r="E46" s="67"/>
    </row>
    <row r="47" spans="1:5" x14ac:dyDescent="0.3">
      <c r="A47" s="41" t="str">
        <f>'survey priority'!A47</f>
        <v>surveyname46</v>
      </c>
      <c r="B47" s="63"/>
      <c r="C47" s="63"/>
      <c r="D47" s="63"/>
      <c r="E47" s="67"/>
    </row>
    <row r="48" spans="1:5" x14ac:dyDescent="0.3">
      <c r="A48" s="41" t="str">
        <f>'survey priority'!A48</f>
        <v>surveyname47</v>
      </c>
      <c r="B48" s="63"/>
      <c r="C48" s="63"/>
      <c r="D48" s="63"/>
      <c r="E48" s="67"/>
    </row>
    <row r="49" spans="1:5" x14ac:dyDescent="0.3">
      <c r="A49" s="41" t="str">
        <f>'survey priority'!A49</f>
        <v>surveyname48</v>
      </c>
      <c r="B49" s="63"/>
      <c r="C49" s="63"/>
      <c r="D49" s="63"/>
      <c r="E49" s="67"/>
    </row>
    <row r="50" spans="1:5" x14ac:dyDescent="0.3">
      <c r="A50" s="41" t="str">
        <f>'survey priority'!A50</f>
        <v>surveyname49</v>
      </c>
      <c r="B50" s="63"/>
      <c r="C50" s="63"/>
      <c r="D50" s="63"/>
      <c r="E50" s="67"/>
    </row>
    <row r="51" spans="1:5" x14ac:dyDescent="0.3">
      <c r="A51" s="43" t="str">
        <f>'survey priority'!A51</f>
        <v>surveyname50</v>
      </c>
      <c r="B51" s="64"/>
      <c r="C51" s="64"/>
      <c r="D51" s="64"/>
      <c r="E51" s="68"/>
    </row>
  </sheetData>
  <dataValidations count="1">
    <dataValidation type="list" allowBlank="1" showInputMessage="1" showErrorMessage="1" sqref="C2:C27">
      <formula1>$H$1:$H$3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opLeftCell="A19" workbookViewId="0">
      <selection activeCell="AC13" sqref="AC13"/>
    </sheetView>
  </sheetViews>
  <sheetFormatPr defaultRowHeight="14.4" x14ac:dyDescent="0.3"/>
  <cols>
    <col min="1" max="1" width="21" style="117" customWidth="1"/>
    <col min="2" max="2" width="5.5546875" style="102" hidden="1" customWidth="1"/>
    <col min="3" max="3" width="6.44140625" hidden="1" customWidth="1"/>
    <col min="4" max="4" width="7.88671875" hidden="1" customWidth="1"/>
    <col min="5" max="5" width="9.109375" style="100" hidden="1" customWidth="1"/>
    <col min="6" max="26" width="4.77734375" customWidth="1"/>
  </cols>
  <sheetData>
    <row r="1" spans="1:26" s="98" customFormat="1" ht="22.95" customHeight="1" x14ac:dyDescent="0.3">
      <c r="A1" s="118" t="s">
        <v>0</v>
      </c>
      <c r="B1" s="104" t="s">
        <v>1</v>
      </c>
      <c r="C1" s="105" t="s">
        <v>57</v>
      </c>
      <c r="D1" s="105" t="s">
        <v>51</v>
      </c>
      <c r="E1" s="106" t="s">
        <v>52</v>
      </c>
      <c r="F1" s="121">
        <v>1</v>
      </c>
      <c r="G1" s="121">
        <v>2</v>
      </c>
      <c r="H1" s="121">
        <v>3</v>
      </c>
      <c r="I1" s="121">
        <v>4</v>
      </c>
      <c r="J1" s="121">
        <v>5</v>
      </c>
      <c r="K1" s="121">
        <v>6</v>
      </c>
      <c r="L1" s="121">
        <v>7</v>
      </c>
      <c r="M1" s="121">
        <v>8</v>
      </c>
      <c r="N1" s="121">
        <v>9</v>
      </c>
      <c r="O1" s="121">
        <v>10</v>
      </c>
      <c r="P1" s="121">
        <v>11</v>
      </c>
      <c r="Q1" s="121">
        <v>12</v>
      </c>
      <c r="R1" s="121">
        <v>13</v>
      </c>
      <c r="S1" s="121">
        <v>14</v>
      </c>
      <c r="T1" s="121">
        <v>15</v>
      </c>
      <c r="U1" s="121">
        <v>16</v>
      </c>
      <c r="V1" s="121">
        <v>17</v>
      </c>
      <c r="W1" s="121">
        <v>18</v>
      </c>
      <c r="X1" s="121">
        <v>19</v>
      </c>
      <c r="Y1" s="121">
        <v>20</v>
      </c>
      <c r="Z1" s="121">
        <v>21</v>
      </c>
    </row>
    <row r="2" spans="1:26" ht="22.95" customHeight="1" x14ac:dyDescent="0.3">
      <c r="A2" s="115" t="s">
        <v>142</v>
      </c>
      <c r="B2" s="107">
        <v>0.54794520547945202</v>
      </c>
      <c r="C2" s="108">
        <v>10</v>
      </c>
      <c r="D2" s="108">
        <v>15</v>
      </c>
      <c r="E2" s="109">
        <v>3.6529680365296802E-3</v>
      </c>
      <c r="F2" s="119" t="str">
        <f>IF(table!G4=1,"x","  ")</f>
        <v>x</v>
      </c>
      <c r="G2" s="119" t="str">
        <f>IF(table!H4=1,"x","  ")</f>
        <v xml:space="preserve">  </v>
      </c>
      <c r="H2" s="119" t="str">
        <f>IF(table!I4=1,"x","  ")</f>
        <v>x</v>
      </c>
      <c r="I2" s="119" t="str">
        <f>IF(table!J4=1,"x","  ")</f>
        <v>x</v>
      </c>
      <c r="J2" s="119" t="str">
        <f>IF(table!K4=1,"x","  ")</f>
        <v>x</v>
      </c>
      <c r="K2" s="119" t="str">
        <f>IF(table!L4=1,"x","  ")</f>
        <v xml:space="preserve">  </v>
      </c>
      <c r="L2" s="119" t="str">
        <f>IF(table!M4=1,"x","  ")</f>
        <v>x</v>
      </c>
      <c r="M2" s="119" t="str">
        <f>IF(table!N4=1,"x","  ")</f>
        <v xml:space="preserve">  </v>
      </c>
      <c r="N2" s="119" t="str">
        <f>IF(table!O4=1,"x","  ")</f>
        <v>x</v>
      </c>
      <c r="O2" s="119" t="str">
        <f>IF(table!P4=1,"x","  ")</f>
        <v>x</v>
      </c>
      <c r="P2" s="119" t="str">
        <f>IF(table!Q4=1,"x","  ")</f>
        <v xml:space="preserve">  </v>
      </c>
      <c r="Q2" s="119" t="str">
        <f>IF(table!R4=1,"x","  ")</f>
        <v>x</v>
      </c>
      <c r="R2" s="119" t="str">
        <f>IF(table!S4=1,"x","  ")</f>
        <v xml:space="preserve">  </v>
      </c>
      <c r="S2" s="119" t="str">
        <f>IF(table!T4=1,"x","  ")</f>
        <v>x</v>
      </c>
      <c r="T2" s="119" t="str">
        <f>IF(table!U4=1,"x","  ")</f>
        <v>x</v>
      </c>
      <c r="U2" s="119" t="str">
        <f>IF(table!V4=1,"x","  ")</f>
        <v>x</v>
      </c>
      <c r="V2" s="119" t="str">
        <f>IF(table!W4=1,"x","  ")</f>
        <v xml:space="preserve">  </v>
      </c>
      <c r="W2" s="119" t="str">
        <f>IF(table!X4=1,"x","  ")</f>
        <v>x</v>
      </c>
      <c r="X2" s="119" t="str">
        <f>IF(table!Y4=1,"x","  ")</f>
        <v>x</v>
      </c>
      <c r="Y2" s="119" t="str">
        <f>IF(table!Z4=1,"x","  ")</f>
        <v xml:space="preserve">  </v>
      </c>
      <c r="Z2" s="119" t="str">
        <f>IF(table!AA4=1,"x","  ")</f>
        <v>x</v>
      </c>
    </row>
    <row r="3" spans="1:26" ht="22.95" customHeight="1" x14ac:dyDescent="0.3">
      <c r="A3" s="116" t="s">
        <v>150</v>
      </c>
      <c r="B3" s="112">
        <v>0.52054794520547953</v>
      </c>
      <c r="C3" s="113">
        <v>5</v>
      </c>
      <c r="D3" s="113">
        <v>15</v>
      </c>
      <c r="E3" s="114">
        <v>6.9406392694063941E-3</v>
      </c>
      <c r="F3" s="120" t="str">
        <f>IF(table!G5=1,"x","  ")</f>
        <v>x</v>
      </c>
      <c r="G3" s="120" t="str">
        <f>IF(table!H5=1,"x","  ")</f>
        <v xml:space="preserve">  </v>
      </c>
      <c r="H3" s="120" t="str">
        <f>IF(table!I5=1,"x","  ")</f>
        <v>x</v>
      </c>
      <c r="I3" s="120" t="str">
        <f>IF(table!J5=1,"x","  ")</f>
        <v>x</v>
      </c>
      <c r="J3" s="120" t="str">
        <f>IF(table!K5=1,"x","  ")</f>
        <v>x</v>
      </c>
      <c r="K3" s="120" t="str">
        <f>IF(table!L5=1,"x","  ")</f>
        <v xml:space="preserve">  </v>
      </c>
      <c r="L3" s="120" t="str">
        <f>IF(table!M5=1,"x","  ")</f>
        <v>x</v>
      </c>
      <c r="M3" s="120" t="str">
        <f>IF(table!N5=1,"x","  ")</f>
        <v xml:space="preserve">  </v>
      </c>
      <c r="N3" s="120" t="str">
        <f>IF(table!O5=1,"x","  ")</f>
        <v>x</v>
      </c>
      <c r="O3" s="120" t="str">
        <f>IF(table!P5=1,"x","  ")</f>
        <v xml:space="preserve">  </v>
      </c>
      <c r="P3" s="120" t="str">
        <f>IF(table!Q5=1,"x","  ")</f>
        <v xml:space="preserve">  </v>
      </c>
      <c r="Q3" s="120" t="str">
        <f>IF(table!R5=1,"x","  ")</f>
        <v>x</v>
      </c>
      <c r="R3" s="120" t="str">
        <f>IF(table!S5=1,"x","  ")</f>
        <v xml:space="preserve">  </v>
      </c>
      <c r="S3" s="120" t="str">
        <f>IF(table!T5=1,"x","  ")</f>
        <v xml:space="preserve">  </v>
      </c>
      <c r="T3" s="120" t="str">
        <f>IF(table!U5=1,"x","  ")</f>
        <v xml:space="preserve">  </v>
      </c>
      <c r="U3" s="120" t="str">
        <f>IF(table!V5=1,"x","  ")</f>
        <v>x</v>
      </c>
      <c r="V3" s="120" t="str">
        <f>IF(table!W5=1,"x","  ")</f>
        <v xml:space="preserve">  </v>
      </c>
      <c r="W3" s="120" t="str">
        <f>IF(table!X5=1,"x","  ")</f>
        <v>x</v>
      </c>
      <c r="X3" s="120" t="str">
        <f>IF(table!Y5=1,"x","  ")</f>
        <v>x</v>
      </c>
      <c r="Y3" s="120" t="str">
        <f>IF(table!Z5=1,"x","  ")</f>
        <v xml:space="preserve">  </v>
      </c>
      <c r="Z3" s="120" t="str">
        <f>IF(table!AA5=1,"x","  ")</f>
        <v xml:space="preserve">  </v>
      </c>
    </row>
    <row r="4" spans="1:26" ht="22.95" customHeight="1" x14ac:dyDescent="0.3">
      <c r="A4" s="115" t="s">
        <v>138</v>
      </c>
      <c r="B4" s="107">
        <v>0.50228310502283102</v>
      </c>
      <c r="C4" s="108">
        <v>6</v>
      </c>
      <c r="D4" s="108">
        <v>1</v>
      </c>
      <c r="E4" s="109">
        <v>8.3713850837138504E-2</v>
      </c>
      <c r="F4" s="119" t="str">
        <f>IF(table!G6=1,"x","  ")</f>
        <v>x</v>
      </c>
      <c r="G4" s="119" t="str">
        <f>IF(table!H6=1,"x","  ")</f>
        <v>x</v>
      </c>
      <c r="H4" s="119" t="str">
        <f>IF(table!I6=1,"x","  ")</f>
        <v>x</v>
      </c>
      <c r="I4" s="119" t="str">
        <f>IF(table!J6=1,"x","  ")</f>
        <v>x</v>
      </c>
      <c r="J4" s="119" t="str">
        <f>IF(table!K6=1,"x","  ")</f>
        <v>x</v>
      </c>
      <c r="K4" s="119" t="str">
        <f>IF(table!L6=1,"x","  ")</f>
        <v>x</v>
      </c>
      <c r="L4" s="119" t="str">
        <f>IF(table!M6=1,"x","  ")</f>
        <v xml:space="preserve">  </v>
      </c>
      <c r="M4" s="119" t="str">
        <f>IF(table!N6=1,"x","  ")</f>
        <v>x</v>
      </c>
      <c r="N4" s="119" t="str">
        <f>IF(table!O6=1,"x","  ")</f>
        <v>x</v>
      </c>
      <c r="O4" s="119" t="str">
        <f>IF(table!P6=1,"x","  ")</f>
        <v>x</v>
      </c>
      <c r="P4" s="119" t="str">
        <f>IF(table!Q6=1,"x","  ")</f>
        <v xml:space="preserve">  </v>
      </c>
      <c r="Q4" s="119" t="str">
        <f>IF(table!R6=1,"x","  ")</f>
        <v>x</v>
      </c>
      <c r="R4" s="119" t="str">
        <f>IF(table!S6=1,"x","  ")</f>
        <v>x</v>
      </c>
      <c r="S4" s="119" t="str">
        <f>IF(table!T6=1,"x","  ")</f>
        <v xml:space="preserve">  </v>
      </c>
      <c r="T4" s="119" t="str">
        <f>IF(table!U6=1,"x","  ")</f>
        <v xml:space="preserve">  </v>
      </c>
      <c r="U4" s="119" t="str">
        <f>IF(table!V6=1,"x","  ")</f>
        <v xml:space="preserve">  </v>
      </c>
      <c r="V4" s="119" t="str">
        <f>IF(table!W6=1,"x","  ")</f>
        <v>x</v>
      </c>
      <c r="W4" s="119" t="str">
        <f>IF(table!X6=1,"x","  ")</f>
        <v xml:space="preserve">  </v>
      </c>
      <c r="X4" s="119" t="str">
        <f>IF(table!Y6=1,"x","  ")</f>
        <v>x</v>
      </c>
      <c r="Y4" s="119" t="str">
        <f>IF(table!Z6=1,"x","  ")</f>
        <v>x</v>
      </c>
      <c r="Z4" s="119" t="str">
        <f>IF(table!AA6=1,"x","  ")</f>
        <v>x</v>
      </c>
    </row>
    <row r="5" spans="1:26" ht="22.95" customHeight="1" x14ac:dyDescent="0.3">
      <c r="A5" s="116" t="s">
        <v>139</v>
      </c>
      <c r="B5" s="112">
        <v>0.44748858447488582</v>
      </c>
      <c r="C5" s="113">
        <v>2</v>
      </c>
      <c r="D5" s="113">
        <v>15</v>
      </c>
      <c r="E5" s="114">
        <v>1.491628614916286E-2</v>
      </c>
      <c r="F5" s="120" t="str">
        <f>IF(table!G7=1,"x","  ")</f>
        <v>x</v>
      </c>
      <c r="G5" s="120" t="str">
        <f>IF(table!H7=1,"x","  ")</f>
        <v>x</v>
      </c>
      <c r="H5" s="120" t="str">
        <f>IF(table!I7=1,"x","  ")</f>
        <v>x</v>
      </c>
      <c r="I5" s="120" t="str">
        <f>IF(table!J7=1,"x","  ")</f>
        <v>x</v>
      </c>
      <c r="J5" s="120" t="str">
        <f>IF(table!K7=1,"x","  ")</f>
        <v>x</v>
      </c>
      <c r="K5" s="120" t="str">
        <f>IF(table!L7=1,"x","  ")</f>
        <v>x</v>
      </c>
      <c r="L5" s="120" t="str">
        <f>IF(table!M7=1,"x","  ")</f>
        <v xml:space="preserve">  </v>
      </c>
      <c r="M5" s="120" t="str">
        <f>IF(table!N7=1,"x","  ")</f>
        <v>x</v>
      </c>
      <c r="N5" s="120" t="str">
        <f>IF(table!O7=1,"x","  ")</f>
        <v>x</v>
      </c>
      <c r="O5" s="120" t="str">
        <f>IF(table!P7=1,"x","  ")</f>
        <v xml:space="preserve">  </v>
      </c>
      <c r="P5" s="120" t="str">
        <f>IF(table!Q7=1,"x","  ")</f>
        <v xml:space="preserve">  </v>
      </c>
      <c r="Q5" s="120" t="str">
        <f>IF(table!R7=1,"x","  ")</f>
        <v xml:space="preserve">  </v>
      </c>
      <c r="R5" s="120" t="str">
        <f>IF(table!S7=1,"x","  ")</f>
        <v>x</v>
      </c>
      <c r="S5" s="120" t="str">
        <f>IF(table!T7=1,"x","  ")</f>
        <v xml:space="preserve">  </v>
      </c>
      <c r="T5" s="120" t="str">
        <f>IF(table!U7=1,"x","  ")</f>
        <v>x</v>
      </c>
      <c r="U5" s="120" t="str">
        <f>IF(table!V7=1,"x","  ")</f>
        <v>x</v>
      </c>
      <c r="V5" s="120" t="str">
        <f>IF(table!W7=1,"x","  ")</f>
        <v>x</v>
      </c>
      <c r="W5" s="120" t="str">
        <f>IF(table!X7=1,"x","  ")</f>
        <v xml:space="preserve">  </v>
      </c>
      <c r="X5" s="120" t="str">
        <f>IF(table!Y7=1,"x","  ")</f>
        <v xml:space="preserve">  </v>
      </c>
      <c r="Y5" s="120" t="str">
        <f>IF(table!Z7=1,"x","  ")</f>
        <v>x</v>
      </c>
      <c r="Z5" s="120" t="str">
        <f>IF(table!AA7=1,"x","  ")</f>
        <v xml:space="preserve">  </v>
      </c>
    </row>
    <row r="6" spans="1:26" ht="22.95" customHeight="1" x14ac:dyDescent="0.3">
      <c r="A6" s="115" t="s">
        <v>149</v>
      </c>
      <c r="B6" s="107">
        <v>0.44292237442922372</v>
      </c>
      <c r="C6" s="108">
        <v>2</v>
      </c>
      <c r="D6" s="108">
        <v>15</v>
      </c>
      <c r="E6" s="109">
        <v>1.4764079147640791E-2</v>
      </c>
      <c r="F6" s="119" t="str">
        <f>IF(table!G8=1,"x","  ")</f>
        <v>x</v>
      </c>
      <c r="G6" s="119" t="str">
        <f>IF(table!H8=1,"x","  ")</f>
        <v>x</v>
      </c>
      <c r="H6" s="119" t="str">
        <f>IF(table!I8=1,"x","  ")</f>
        <v>x</v>
      </c>
      <c r="I6" s="119" t="str">
        <f>IF(table!J8=1,"x","  ")</f>
        <v>x</v>
      </c>
      <c r="J6" s="119" t="str">
        <f>IF(table!K8=1,"x","  ")</f>
        <v>x</v>
      </c>
      <c r="K6" s="119" t="str">
        <f>IF(table!L8=1,"x","  ")</f>
        <v>x</v>
      </c>
      <c r="L6" s="119" t="str">
        <f>IF(table!M8=1,"x","  ")</f>
        <v xml:space="preserve">  </v>
      </c>
      <c r="M6" s="119" t="str">
        <f>IF(table!N8=1,"x","  ")</f>
        <v>x</v>
      </c>
      <c r="N6" s="119" t="str">
        <f>IF(table!O8=1,"x","  ")</f>
        <v>x</v>
      </c>
      <c r="O6" s="119" t="str">
        <f>IF(table!P8=1,"x","  ")</f>
        <v xml:space="preserve">  </v>
      </c>
      <c r="P6" s="119" t="str">
        <f>IF(table!Q8=1,"x","  ")</f>
        <v xml:space="preserve">  </v>
      </c>
      <c r="Q6" s="119" t="str">
        <f>IF(table!R8=1,"x","  ")</f>
        <v xml:space="preserve">  </v>
      </c>
      <c r="R6" s="119" t="str">
        <f>IF(table!S8=1,"x","  ")</f>
        <v xml:space="preserve">  </v>
      </c>
      <c r="S6" s="119" t="str">
        <f>IF(table!T8=1,"x","  ")</f>
        <v xml:space="preserve">  </v>
      </c>
      <c r="T6" s="119" t="str">
        <f>IF(table!U8=1,"x","  ")</f>
        <v xml:space="preserve">  </v>
      </c>
      <c r="U6" s="119" t="str">
        <f>IF(table!V8=1,"x","  ")</f>
        <v>x</v>
      </c>
      <c r="V6" s="119" t="str">
        <f>IF(table!W8=1,"x","  ")</f>
        <v>x</v>
      </c>
      <c r="W6" s="119" t="str">
        <f>IF(table!X8=1,"x","  ")</f>
        <v xml:space="preserve">  </v>
      </c>
      <c r="X6" s="119" t="str">
        <f>IF(table!Y8=1,"x","  ")</f>
        <v xml:space="preserve">  </v>
      </c>
      <c r="Y6" s="119" t="str">
        <f>IF(table!Z8=1,"x","  ")</f>
        <v>x</v>
      </c>
      <c r="Z6" s="119" t="str">
        <f>IF(table!AA8=1,"x","  ")</f>
        <v>x</v>
      </c>
    </row>
    <row r="7" spans="1:26" ht="22.95" customHeight="1" x14ac:dyDescent="0.3">
      <c r="A7" s="116" t="s">
        <v>145</v>
      </c>
      <c r="B7" s="112">
        <v>0.40182648401826482</v>
      </c>
      <c r="C7" s="113">
        <v>0.5</v>
      </c>
      <c r="D7" s="113">
        <v>15</v>
      </c>
      <c r="E7" s="114">
        <v>5.357686453576864E-2</v>
      </c>
      <c r="F7" s="120" t="str">
        <f>IF(table!G9=1,"x","  ")</f>
        <v>x</v>
      </c>
      <c r="G7" s="120" t="str">
        <f>IF(table!H9=1,"x","  ")</f>
        <v>x</v>
      </c>
      <c r="H7" s="120" t="str">
        <f>IF(table!I9=1,"x","  ")</f>
        <v>x</v>
      </c>
      <c r="I7" s="120" t="str">
        <f>IF(table!J9=1,"x","  ")</f>
        <v>x</v>
      </c>
      <c r="J7" s="120" t="str">
        <f>IF(table!K9=1,"x","  ")</f>
        <v>x</v>
      </c>
      <c r="K7" s="120" t="str">
        <f>IF(table!L9=1,"x","  ")</f>
        <v>x</v>
      </c>
      <c r="L7" s="120" t="str">
        <f>IF(table!M9=1,"x","  ")</f>
        <v>x</v>
      </c>
      <c r="M7" s="120" t="str">
        <f>IF(table!N9=1,"x","  ")</f>
        <v xml:space="preserve">  </v>
      </c>
      <c r="N7" s="120" t="str">
        <f>IF(table!O9=1,"x","  ")</f>
        <v>x</v>
      </c>
      <c r="O7" s="120" t="str">
        <f>IF(table!P9=1,"x","  ")</f>
        <v>x</v>
      </c>
      <c r="P7" s="120" t="str">
        <f>IF(table!Q9=1,"x","  ")</f>
        <v>x</v>
      </c>
      <c r="Q7" s="120" t="str">
        <f>IF(table!R9=1,"x","  ")</f>
        <v>x</v>
      </c>
      <c r="R7" s="120" t="str">
        <f>IF(table!S9=1,"x","  ")</f>
        <v>x</v>
      </c>
      <c r="S7" s="120" t="str">
        <f>IF(table!T9=1,"x","  ")</f>
        <v>x</v>
      </c>
      <c r="T7" s="120" t="str">
        <f>IF(table!U9=1,"x","  ")</f>
        <v>x</v>
      </c>
      <c r="U7" s="120" t="str">
        <f>IF(table!V9=1,"x","  ")</f>
        <v>x</v>
      </c>
      <c r="V7" s="120" t="str">
        <f>IF(table!W9=1,"x","  ")</f>
        <v>x</v>
      </c>
      <c r="W7" s="120" t="str">
        <f>IF(table!X9=1,"x","  ")</f>
        <v xml:space="preserve">  </v>
      </c>
      <c r="X7" s="120" t="str">
        <f>IF(table!Y9=1,"x","  ")</f>
        <v>x</v>
      </c>
      <c r="Y7" s="120" t="str">
        <f>IF(table!Z9=1,"x","  ")</f>
        <v>x</v>
      </c>
      <c r="Z7" s="120" t="str">
        <f>IF(table!AA9=1,"x","  ")</f>
        <v>x</v>
      </c>
    </row>
    <row r="8" spans="1:26" ht="22.95" customHeight="1" x14ac:dyDescent="0.3">
      <c r="A8" s="115" t="s">
        <v>148</v>
      </c>
      <c r="B8" s="107">
        <v>0.40182648401826482</v>
      </c>
      <c r="C8" s="108">
        <v>3.5</v>
      </c>
      <c r="D8" s="108">
        <v>15</v>
      </c>
      <c r="E8" s="109">
        <v>7.6538377908240921E-3</v>
      </c>
      <c r="F8" s="119" t="str">
        <f>IF(table!G10=1,"x","  ")</f>
        <v xml:space="preserve">  </v>
      </c>
      <c r="G8" s="119" t="str">
        <f>IF(table!H10=1,"x","  ")</f>
        <v>x</v>
      </c>
      <c r="H8" s="119" t="str">
        <f>IF(table!I10=1,"x","  ")</f>
        <v>x</v>
      </c>
      <c r="I8" s="119" t="str">
        <f>IF(table!J10=1,"x","  ")</f>
        <v>x</v>
      </c>
      <c r="J8" s="119" t="str">
        <f>IF(table!K10=1,"x","  ")</f>
        <v>x</v>
      </c>
      <c r="K8" s="119" t="str">
        <f>IF(table!L10=1,"x","  ")</f>
        <v>x</v>
      </c>
      <c r="L8" s="119" t="str">
        <f>IF(table!M10=1,"x","  ")</f>
        <v>x</v>
      </c>
      <c r="M8" s="119" t="str">
        <f>IF(table!N10=1,"x","  ")</f>
        <v xml:space="preserve">  </v>
      </c>
      <c r="N8" s="119" t="str">
        <f>IF(table!O10=1,"x","  ")</f>
        <v xml:space="preserve">  </v>
      </c>
      <c r="O8" s="119" t="str">
        <f>IF(table!P10=1,"x","  ")</f>
        <v xml:space="preserve">  </v>
      </c>
      <c r="P8" s="119" t="str">
        <f>IF(table!Q10=1,"x","  ")</f>
        <v>x</v>
      </c>
      <c r="Q8" s="119" t="str">
        <f>IF(table!R10=1,"x","  ")</f>
        <v xml:space="preserve">  </v>
      </c>
      <c r="R8" s="119" t="str">
        <f>IF(table!S10=1,"x","  ")</f>
        <v xml:space="preserve">  </v>
      </c>
      <c r="S8" s="119" t="str">
        <f>IF(table!T10=1,"x","  ")</f>
        <v xml:space="preserve">  </v>
      </c>
      <c r="T8" s="119" t="str">
        <f>IF(table!U10=1,"x","  ")</f>
        <v xml:space="preserve">  </v>
      </c>
      <c r="U8" s="119" t="str">
        <f>IF(table!V10=1,"x","  ")</f>
        <v xml:space="preserve">  </v>
      </c>
      <c r="V8" s="119" t="str">
        <f>IF(table!W10=1,"x","  ")</f>
        <v xml:space="preserve">  </v>
      </c>
      <c r="W8" s="119" t="str">
        <f>IF(table!X10=1,"x","  ")</f>
        <v xml:space="preserve">  </v>
      </c>
      <c r="X8" s="119" t="str">
        <f>IF(table!Y10=1,"x","  ")</f>
        <v xml:space="preserve">  </v>
      </c>
      <c r="Y8" s="119" t="str">
        <f>IF(table!Z10=1,"x","  ")</f>
        <v>x</v>
      </c>
      <c r="Z8" s="119" t="str">
        <f>IF(table!AA10=1,"x","  ")</f>
        <v xml:space="preserve">  </v>
      </c>
    </row>
    <row r="9" spans="1:26" ht="22.95" customHeight="1" x14ac:dyDescent="0.3">
      <c r="A9" s="116" t="s">
        <v>151</v>
      </c>
      <c r="B9" s="112">
        <v>0.38356164383561642</v>
      </c>
      <c r="C9" s="113">
        <v>2</v>
      </c>
      <c r="D9" s="113">
        <v>3</v>
      </c>
      <c r="E9" s="114">
        <v>6.3926940639269403E-2</v>
      </c>
      <c r="F9" s="120" t="str">
        <f>IF(table!G11=1,"x","  ")</f>
        <v xml:space="preserve">  </v>
      </c>
      <c r="G9" s="120" t="str">
        <f>IF(table!H11=1,"x","  ")</f>
        <v>x</v>
      </c>
      <c r="H9" s="120" t="str">
        <f>IF(table!I11=1,"x","  ")</f>
        <v>x</v>
      </c>
      <c r="I9" s="120" t="str">
        <f>IF(table!J11=1,"x","  ")</f>
        <v>x</v>
      </c>
      <c r="J9" s="120" t="str">
        <f>IF(table!K11=1,"x","  ")</f>
        <v>x</v>
      </c>
      <c r="K9" s="120" t="str">
        <f>IF(table!L11=1,"x","  ")</f>
        <v>x</v>
      </c>
      <c r="L9" s="120" t="str">
        <f>IF(table!M11=1,"x","  ")</f>
        <v xml:space="preserve">  </v>
      </c>
      <c r="M9" s="120" t="str">
        <f>IF(table!N11=1,"x","  ")</f>
        <v>x</v>
      </c>
      <c r="N9" s="120" t="str">
        <f>IF(table!O11=1,"x","  ")</f>
        <v xml:space="preserve">  </v>
      </c>
      <c r="O9" s="120" t="str">
        <f>IF(table!P11=1,"x","  ")</f>
        <v>x</v>
      </c>
      <c r="P9" s="120" t="str">
        <f>IF(table!Q11=1,"x","  ")</f>
        <v>x</v>
      </c>
      <c r="Q9" s="120" t="str">
        <f>IF(table!R11=1,"x","  ")</f>
        <v>x</v>
      </c>
      <c r="R9" s="120" t="str">
        <f>IF(table!S11=1,"x","  ")</f>
        <v>x</v>
      </c>
      <c r="S9" s="120" t="str">
        <f>IF(table!T11=1,"x","  ")</f>
        <v xml:space="preserve">  </v>
      </c>
      <c r="T9" s="120" t="str">
        <f>IF(table!U11=1,"x","  ")</f>
        <v xml:space="preserve">  </v>
      </c>
      <c r="U9" s="120" t="str">
        <f>IF(table!V11=1,"x","  ")</f>
        <v xml:space="preserve">  </v>
      </c>
      <c r="V9" s="120" t="str">
        <f>IF(table!W11=1,"x","  ")</f>
        <v>x</v>
      </c>
      <c r="W9" s="120" t="str">
        <f>IF(table!X11=1,"x","  ")</f>
        <v>x</v>
      </c>
      <c r="X9" s="120" t="str">
        <f>IF(table!Y11=1,"x","  ")</f>
        <v>x</v>
      </c>
      <c r="Y9" s="120" t="str">
        <f>IF(table!Z11=1,"x","  ")</f>
        <v>x</v>
      </c>
      <c r="Z9" s="120" t="str">
        <f>IF(table!AA11=1,"x","  ")</f>
        <v>x</v>
      </c>
    </row>
    <row r="10" spans="1:26" ht="22.95" customHeight="1" x14ac:dyDescent="0.3">
      <c r="A10" s="115" t="s">
        <v>140</v>
      </c>
      <c r="B10" s="107">
        <v>0.36073059360730592</v>
      </c>
      <c r="C10" s="108">
        <v>2</v>
      </c>
      <c r="D10" s="108">
        <v>15</v>
      </c>
      <c r="E10" s="109">
        <v>1.202435312024353E-2</v>
      </c>
      <c r="F10" s="119" t="str">
        <f>IF(table!G12=1,"x","  ")</f>
        <v xml:space="preserve">  </v>
      </c>
      <c r="G10" s="119" t="str">
        <f>IF(table!H12=1,"x","  ")</f>
        <v>x</v>
      </c>
      <c r="H10" s="119" t="str">
        <f>IF(table!I12=1,"x","  ")</f>
        <v>x</v>
      </c>
      <c r="I10" s="119" t="str">
        <f>IF(table!J12=1,"x","  ")</f>
        <v>x</v>
      </c>
      <c r="J10" s="119" t="str">
        <f>IF(table!K12=1,"x","  ")</f>
        <v xml:space="preserve">  </v>
      </c>
      <c r="K10" s="119" t="str">
        <f>IF(table!L12=1,"x","  ")</f>
        <v>x</v>
      </c>
      <c r="L10" s="119" t="str">
        <f>IF(table!M12=1,"x","  ")</f>
        <v xml:space="preserve">  </v>
      </c>
      <c r="M10" s="119" t="str">
        <f>IF(table!N12=1,"x","  ")</f>
        <v>x</v>
      </c>
      <c r="N10" s="119" t="str">
        <f>IF(table!O12=1,"x","  ")</f>
        <v xml:space="preserve">  </v>
      </c>
      <c r="O10" s="119" t="str">
        <f>IF(table!P12=1,"x","  ")</f>
        <v xml:space="preserve">  </v>
      </c>
      <c r="P10" s="119" t="str">
        <f>IF(table!Q12=1,"x","  ")</f>
        <v>x</v>
      </c>
      <c r="Q10" s="119" t="str">
        <f>IF(table!R12=1,"x","  ")</f>
        <v xml:space="preserve">  </v>
      </c>
      <c r="R10" s="119" t="str">
        <f>IF(table!S12=1,"x","  ")</f>
        <v xml:space="preserve">  </v>
      </c>
      <c r="S10" s="119" t="str">
        <f>IF(table!T12=1,"x","  ")</f>
        <v xml:space="preserve">  </v>
      </c>
      <c r="T10" s="119" t="str">
        <f>IF(table!U12=1,"x","  ")</f>
        <v xml:space="preserve">  </v>
      </c>
      <c r="U10" s="119" t="str">
        <f>IF(table!V12=1,"x","  ")</f>
        <v xml:space="preserve">  </v>
      </c>
      <c r="V10" s="119" t="str">
        <f>IF(table!W12=1,"x","  ")</f>
        <v>x</v>
      </c>
      <c r="W10" s="119" t="str">
        <f>IF(table!X12=1,"x","  ")</f>
        <v xml:space="preserve">  </v>
      </c>
      <c r="X10" s="119" t="str">
        <f>IF(table!Y12=1,"x","  ")</f>
        <v xml:space="preserve">  </v>
      </c>
      <c r="Y10" s="119" t="str">
        <f>IF(table!Z12=1,"x","  ")</f>
        <v>x</v>
      </c>
      <c r="Z10" s="119" t="str">
        <f>IF(table!AA12=1,"x","  ")</f>
        <v>x</v>
      </c>
    </row>
    <row r="11" spans="1:26" ht="22.95" customHeight="1" x14ac:dyDescent="0.3">
      <c r="A11" s="116" t="s">
        <v>147</v>
      </c>
      <c r="B11" s="112">
        <v>0.26484018264840181</v>
      </c>
      <c r="C11" s="113">
        <v>2</v>
      </c>
      <c r="D11" s="113">
        <v>15</v>
      </c>
      <c r="E11" s="114">
        <v>8.8280060882800597E-3</v>
      </c>
      <c r="F11" s="120" t="str">
        <f>IF(table!G13=1,"x","  ")</f>
        <v xml:space="preserve">  </v>
      </c>
      <c r="G11" s="120" t="str">
        <f>IF(table!H13=1,"x","  ")</f>
        <v>x</v>
      </c>
      <c r="H11" s="120" t="str">
        <f>IF(table!I13=1,"x","  ")</f>
        <v>x</v>
      </c>
      <c r="I11" s="120" t="str">
        <f>IF(table!J13=1,"x","  ")</f>
        <v>x</v>
      </c>
      <c r="J11" s="120" t="str">
        <f>IF(table!K13=1,"x","  ")</f>
        <v xml:space="preserve">  </v>
      </c>
      <c r="K11" s="120" t="str">
        <f>IF(table!L13=1,"x","  ")</f>
        <v>x</v>
      </c>
      <c r="L11" s="120" t="str">
        <f>IF(table!M13=1,"x","  ")</f>
        <v xml:space="preserve">  </v>
      </c>
      <c r="M11" s="120" t="str">
        <f>IF(table!N13=1,"x","  ")</f>
        <v>x</v>
      </c>
      <c r="N11" s="120" t="str">
        <f>IF(table!O13=1,"x","  ")</f>
        <v xml:space="preserve">  </v>
      </c>
      <c r="O11" s="120" t="str">
        <f>IF(table!P13=1,"x","  ")</f>
        <v xml:space="preserve">  </v>
      </c>
      <c r="P11" s="120" t="str">
        <f>IF(table!Q13=1,"x","  ")</f>
        <v>x</v>
      </c>
      <c r="Q11" s="120" t="str">
        <f>IF(table!R13=1,"x","  ")</f>
        <v xml:space="preserve">  </v>
      </c>
      <c r="R11" s="120" t="str">
        <f>IF(table!S13=1,"x","  ")</f>
        <v xml:space="preserve">  </v>
      </c>
      <c r="S11" s="120" t="str">
        <f>IF(table!T13=1,"x","  ")</f>
        <v xml:space="preserve">  </v>
      </c>
      <c r="T11" s="120" t="str">
        <f>IF(table!U13=1,"x","  ")</f>
        <v xml:space="preserve">  </v>
      </c>
      <c r="U11" s="120" t="str">
        <f>IF(table!V13=1,"x","  ")</f>
        <v xml:space="preserve">  </v>
      </c>
      <c r="V11" s="120" t="str">
        <f>IF(table!W13=1,"x","  ")</f>
        <v>x</v>
      </c>
      <c r="W11" s="120" t="str">
        <f>IF(table!X13=1,"x","  ")</f>
        <v xml:space="preserve">  </v>
      </c>
      <c r="X11" s="120" t="str">
        <f>IF(table!Y13=1,"x","  ")</f>
        <v xml:space="preserve">  </v>
      </c>
      <c r="Y11" s="120" t="str">
        <f>IF(table!Z13=1,"x","  ")</f>
        <v>x</v>
      </c>
      <c r="Z11" s="120" t="str">
        <f>IF(table!AA13=1,"x","  ")</f>
        <v xml:space="preserve">  </v>
      </c>
    </row>
    <row r="12" spans="1:26" ht="22.95" customHeight="1" x14ac:dyDescent="0.3">
      <c r="A12" s="115" t="s">
        <v>146</v>
      </c>
      <c r="B12" s="107">
        <v>0.24657534246575341</v>
      </c>
      <c r="C12" s="108">
        <v>2</v>
      </c>
      <c r="D12" s="108">
        <v>15</v>
      </c>
      <c r="E12" s="109">
        <v>8.21917808219178E-3</v>
      </c>
      <c r="F12" s="119" t="str">
        <f>IF(table!G14=1,"x","  ")</f>
        <v xml:space="preserve">  </v>
      </c>
      <c r="G12" s="119" t="str">
        <f>IF(table!H14=1,"x","  ")</f>
        <v>x</v>
      </c>
      <c r="H12" s="119" t="str">
        <f>IF(table!I14=1,"x","  ")</f>
        <v xml:space="preserve">  </v>
      </c>
      <c r="I12" s="119" t="str">
        <f>IF(table!J14=1,"x","  ")</f>
        <v>x</v>
      </c>
      <c r="J12" s="119" t="str">
        <f>IF(table!K14=1,"x","  ")</f>
        <v xml:space="preserve">  </v>
      </c>
      <c r="K12" s="119" t="str">
        <f>IF(table!L14=1,"x","  ")</f>
        <v>x</v>
      </c>
      <c r="L12" s="119" t="str">
        <f>IF(table!M14=1,"x","  ")</f>
        <v xml:space="preserve">  </v>
      </c>
      <c r="M12" s="119" t="str">
        <f>IF(table!N14=1,"x","  ")</f>
        <v>x</v>
      </c>
      <c r="N12" s="119" t="str">
        <f>IF(table!O14=1,"x","  ")</f>
        <v xml:space="preserve">  </v>
      </c>
      <c r="O12" s="119" t="str">
        <f>IF(table!P14=1,"x","  ")</f>
        <v xml:space="preserve">  </v>
      </c>
      <c r="P12" s="119" t="str">
        <f>IF(table!Q14=1,"x","  ")</f>
        <v>x</v>
      </c>
      <c r="Q12" s="119" t="str">
        <f>IF(table!R14=1,"x","  ")</f>
        <v xml:space="preserve">  </v>
      </c>
      <c r="R12" s="119" t="str">
        <f>IF(table!S14=1,"x","  ")</f>
        <v xml:space="preserve">  </v>
      </c>
      <c r="S12" s="119" t="str">
        <f>IF(table!T14=1,"x","  ")</f>
        <v xml:space="preserve">  </v>
      </c>
      <c r="T12" s="119" t="str">
        <f>IF(table!U14=1,"x","  ")</f>
        <v xml:space="preserve">  </v>
      </c>
      <c r="U12" s="119" t="str">
        <f>IF(table!V14=1,"x","  ")</f>
        <v xml:space="preserve">  </v>
      </c>
      <c r="V12" s="119" t="str">
        <f>IF(table!W14=1,"x","  ")</f>
        <v xml:space="preserve">  </v>
      </c>
      <c r="W12" s="119" t="str">
        <f>IF(table!X14=1,"x","  ")</f>
        <v xml:space="preserve">  </v>
      </c>
      <c r="X12" s="119" t="str">
        <f>IF(table!Y14=1,"x","  ")</f>
        <v xml:space="preserve">  </v>
      </c>
      <c r="Y12" s="119" t="str">
        <f>IF(table!Z14=1,"x","  ")</f>
        <v>x</v>
      </c>
      <c r="Z12" s="119" t="str">
        <f>IF(table!AA14=1,"x","  ")</f>
        <v xml:space="preserve">  </v>
      </c>
    </row>
    <row r="13" spans="1:26" ht="22.95" customHeight="1" x14ac:dyDescent="0.3">
      <c r="A13" s="116" t="s">
        <v>143</v>
      </c>
      <c r="B13" s="112">
        <v>0.21004566210045661</v>
      </c>
      <c r="C13" s="113">
        <v>4</v>
      </c>
      <c r="D13" s="113">
        <v>15</v>
      </c>
      <c r="E13" s="114">
        <v>3.5007610350076103E-3</v>
      </c>
      <c r="F13" s="120" t="str">
        <f>IF(table!G15=1,"x","  ")</f>
        <v xml:space="preserve">  </v>
      </c>
      <c r="G13" s="120" t="str">
        <f>IF(table!H15=1,"x","  ")</f>
        <v xml:space="preserve">  </v>
      </c>
      <c r="H13" s="120" t="str">
        <f>IF(table!I15=1,"x","  ")</f>
        <v xml:space="preserve">  </v>
      </c>
      <c r="I13" s="120" t="str">
        <f>IF(table!J15=1,"x","  ")</f>
        <v>x</v>
      </c>
      <c r="J13" s="120" t="str">
        <f>IF(table!K15=1,"x","  ")</f>
        <v xml:space="preserve">  </v>
      </c>
      <c r="K13" s="120" t="str">
        <f>IF(table!L15=1,"x","  ")</f>
        <v xml:space="preserve">  </v>
      </c>
      <c r="L13" s="120" t="str">
        <f>IF(table!M15=1,"x","  ")</f>
        <v>x</v>
      </c>
      <c r="M13" s="120" t="str">
        <f>IF(table!N15=1,"x","  ")</f>
        <v xml:space="preserve">  </v>
      </c>
      <c r="N13" s="120" t="str">
        <f>IF(table!O15=1,"x","  ")</f>
        <v xml:space="preserve">  </v>
      </c>
      <c r="O13" s="120" t="str">
        <f>IF(table!P15=1,"x","  ")</f>
        <v>x</v>
      </c>
      <c r="P13" s="120" t="str">
        <f>IF(table!Q15=1,"x","  ")</f>
        <v>x</v>
      </c>
      <c r="Q13" s="120" t="str">
        <f>IF(table!R15=1,"x","  ")</f>
        <v xml:space="preserve">  </v>
      </c>
      <c r="R13" s="120" t="str">
        <f>IF(table!S15=1,"x","  ")</f>
        <v xml:space="preserve">  </v>
      </c>
      <c r="S13" s="120" t="str">
        <f>IF(table!T15=1,"x","  ")</f>
        <v xml:space="preserve">  </v>
      </c>
      <c r="T13" s="120" t="str">
        <f>IF(table!U15=1,"x","  ")</f>
        <v xml:space="preserve">  </v>
      </c>
      <c r="U13" s="120" t="str">
        <f>IF(table!V15=1,"x","  ")</f>
        <v xml:space="preserve">  </v>
      </c>
      <c r="V13" s="120" t="str">
        <f>IF(table!W15=1,"x","  ")</f>
        <v xml:space="preserve">  </v>
      </c>
      <c r="W13" s="120" t="str">
        <f>IF(table!X15=1,"x","  ")</f>
        <v xml:space="preserve">  </v>
      </c>
      <c r="X13" s="120" t="str">
        <f>IF(table!Y15=1,"x","  ")</f>
        <v xml:space="preserve">  </v>
      </c>
      <c r="Y13" s="120" t="str">
        <f>IF(table!Z15=1,"x","  ")</f>
        <v xml:space="preserve">  </v>
      </c>
      <c r="Z13" s="120" t="str">
        <f>IF(table!AA15=1,"x","  ")</f>
        <v xml:space="preserve">  </v>
      </c>
    </row>
    <row r="14" spans="1:26" ht="22.95" customHeight="1" x14ac:dyDescent="0.3">
      <c r="A14" s="115" t="s">
        <v>137</v>
      </c>
      <c r="B14" s="107">
        <v>0.19634703196347031</v>
      </c>
      <c r="C14" s="108">
        <v>0.5</v>
      </c>
      <c r="D14" s="108">
        <v>1</v>
      </c>
      <c r="E14" s="109">
        <v>0.39269406392694062</v>
      </c>
      <c r="F14" s="119" t="str">
        <f>IF(table!G16=1,"x","  ")</f>
        <v>x</v>
      </c>
      <c r="G14" s="119" t="str">
        <f>IF(table!H16=1,"x","  ")</f>
        <v>x</v>
      </c>
      <c r="H14" s="119" t="str">
        <f>IF(table!I16=1,"x","  ")</f>
        <v xml:space="preserve">  </v>
      </c>
      <c r="I14" s="119" t="str">
        <f>IF(table!J16=1,"x","  ")</f>
        <v>x</v>
      </c>
      <c r="J14" s="119" t="str">
        <f>IF(table!K16=1,"x","  ")</f>
        <v xml:space="preserve">  </v>
      </c>
      <c r="K14" s="119" t="str">
        <f>IF(table!L16=1,"x","  ")</f>
        <v>x</v>
      </c>
      <c r="L14" s="119" t="str">
        <f>IF(table!M16=1,"x","  ")</f>
        <v>x</v>
      </c>
      <c r="M14" s="119" t="str">
        <f>IF(table!N16=1,"x","  ")</f>
        <v>x</v>
      </c>
      <c r="N14" s="119" t="str">
        <f>IF(table!O16=1,"x","  ")</f>
        <v>x</v>
      </c>
      <c r="O14" s="119" t="str">
        <f>IF(table!P16=1,"x","  ")</f>
        <v>x</v>
      </c>
      <c r="P14" s="119" t="str">
        <f>IF(table!Q16=1,"x","  ")</f>
        <v>x</v>
      </c>
      <c r="Q14" s="119" t="str">
        <f>IF(table!R16=1,"x","  ")</f>
        <v>x</v>
      </c>
      <c r="R14" s="119" t="str">
        <f>IF(table!S16=1,"x","  ")</f>
        <v>x</v>
      </c>
      <c r="S14" s="119" t="str">
        <f>IF(table!T16=1,"x","  ")</f>
        <v>x</v>
      </c>
      <c r="T14" s="119" t="str">
        <f>IF(table!U16=1,"x","  ")</f>
        <v>x</v>
      </c>
      <c r="U14" s="119" t="str">
        <f>IF(table!V16=1,"x","  ")</f>
        <v>x</v>
      </c>
      <c r="V14" s="119" t="str">
        <f>IF(table!W16=1,"x","  ")</f>
        <v>x</v>
      </c>
      <c r="W14" s="119" t="str">
        <f>IF(table!X16=1,"x","  ")</f>
        <v>x</v>
      </c>
      <c r="X14" s="119" t="str">
        <f>IF(table!Y16=1,"x","  ")</f>
        <v>x</v>
      </c>
      <c r="Y14" s="119" t="str">
        <f>IF(table!Z16=1,"x","  ")</f>
        <v>x</v>
      </c>
      <c r="Z14" s="119" t="str">
        <f>IF(table!AA16=1,"x","  ")</f>
        <v>x</v>
      </c>
    </row>
    <row r="15" spans="1:26" ht="22.95" customHeight="1" x14ac:dyDescent="0.3">
      <c r="A15" s="116" t="s">
        <v>141</v>
      </c>
      <c r="B15" s="112">
        <v>0.17808219178082191</v>
      </c>
      <c r="C15" s="113">
        <v>2</v>
      </c>
      <c r="D15" s="113">
        <v>1</v>
      </c>
      <c r="E15" s="114">
        <v>8.9041095890410954E-2</v>
      </c>
      <c r="F15" s="120" t="str">
        <f>IF(table!G17=1,"x","  ")</f>
        <v xml:space="preserve">  </v>
      </c>
      <c r="G15" s="120" t="str">
        <f>IF(table!H17=1,"x","  ")</f>
        <v>x</v>
      </c>
      <c r="H15" s="120" t="str">
        <f>IF(table!I17=1,"x","  ")</f>
        <v xml:space="preserve">  </v>
      </c>
      <c r="I15" s="120" t="str">
        <f>IF(table!J17=1,"x","  ")</f>
        <v>x</v>
      </c>
      <c r="J15" s="120" t="str">
        <f>IF(table!K17=1,"x","  ")</f>
        <v xml:space="preserve">  </v>
      </c>
      <c r="K15" s="120" t="str">
        <f>IF(table!L17=1,"x","  ")</f>
        <v>x</v>
      </c>
      <c r="L15" s="120" t="str">
        <f>IF(table!M17=1,"x","  ")</f>
        <v>x</v>
      </c>
      <c r="M15" s="120" t="str">
        <f>IF(table!N17=1,"x","  ")</f>
        <v>x</v>
      </c>
      <c r="N15" s="120" t="str">
        <f>IF(table!O17=1,"x","  ")</f>
        <v xml:space="preserve">  </v>
      </c>
      <c r="O15" s="120" t="str">
        <f>IF(table!P17=1,"x","  ")</f>
        <v>x</v>
      </c>
      <c r="P15" s="120" t="str">
        <f>IF(table!Q17=1,"x","  ")</f>
        <v>x</v>
      </c>
      <c r="Q15" s="120" t="str">
        <f>IF(table!R17=1,"x","  ")</f>
        <v>x</v>
      </c>
      <c r="R15" s="120" t="str">
        <f>IF(table!S17=1,"x","  ")</f>
        <v>x</v>
      </c>
      <c r="S15" s="120" t="str">
        <f>IF(table!T17=1,"x","  ")</f>
        <v>x</v>
      </c>
      <c r="T15" s="120" t="str">
        <f>IF(table!U17=1,"x","  ")</f>
        <v xml:space="preserve">  </v>
      </c>
      <c r="U15" s="120" t="str">
        <f>IF(table!V17=1,"x","  ")</f>
        <v xml:space="preserve">  </v>
      </c>
      <c r="V15" s="120" t="str">
        <f>IF(table!W17=1,"x","  ")</f>
        <v>x</v>
      </c>
      <c r="W15" s="120" t="str">
        <f>IF(table!X17=1,"x","  ")</f>
        <v>x</v>
      </c>
      <c r="X15" s="120" t="str">
        <f>IF(table!Y17=1,"x","  ")</f>
        <v>x</v>
      </c>
      <c r="Y15" s="120" t="str">
        <f>IF(table!Z17=1,"x","  ")</f>
        <v>x</v>
      </c>
      <c r="Z15" s="120" t="str">
        <f>IF(table!AA17=1,"x","  ")</f>
        <v>x</v>
      </c>
    </row>
    <row r="16" spans="1:26" ht="22.95" customHeight="1" x14ac:dyDescent="0.3">
      <c r="A16" s="115" t="s">
        <v>144</v>
      </c>
      <c r="B16" s="107">
        <v>0.15981735159817351</v>
      </c>
      <c r="C16" s="108">
        <v>0.2</v>
      </c>
      <c r="D16" s="108">
        <v>15</v>
      </c>
      <c r="E16" s="109">
        <v>5.3272450532724502E-2</v>
      </c>
      <c r="F16" s="119" t="str">
        <f>IF(table!G18=1,"x","  ")</f>
        <v>x</v>
      </c>
      <c r="G16" s="119" t="str">
        <f>IF(table!H18=1,"x","  ")</f>
        <v>x</v>
      </c>
      <c r="H16" s="119" t="str">
        <f>IF(table!I18=1,"x","  ")</f>
        <v xml:space="preserve">  </v>
      </c>
      <c r="I16" s="119" t="str">
        <f>IF(table!J18=1,"x","  ")</f>
        <v>x</v>
      </c>
      <c r="J16" s="119" t="str">
        <f>IF(table!K18=1,"x","  ")</f>
        <v xml:space="preserve">  </v>
      </c>
      <c r="K16" s="119" t="str">
        <f>IF(table!L18=1,"x","  ")</f>
        <v>x</v>
      </c>
      <c r="L16" s="119" t="str">
        <f>IF(table!M18=1,"x","  ")</f>
        <v>x</v>
      </c>
      <c r="M16" s="119" t="str">
        <f>IF(table!N18=1,"x","  ")</f>
        <v xml:space="preserve">  </v>
      </c>
      <c r="N16" s="119" t="str">
        <f>IF(table!O18=1,"x","  ")</f>
        <v>x</v>
      </c>
      <c r="O16" s="119" t="str">
        <f>IF(table!P18=1,"x","  ")</f>
        <v>x</v>
      </c>
      <c r="P16" s="119" t="str">
        <f>IF(table!Q18=1,"x","  ")</f>
        <v>x</v>
      </c>
      <c r="Q16" s="119" t="str">
        <f>IF(table!R18=1,"x","  ")</f>
        <v>x</v>
      </c>
      <c r="R16" s="119" t="str">
        <f>IF(table!S18=1,"x","  ")</f>
        <v>x</v>
      </c>
      <c r="S16" s="119" t="str">
        <f>IF(table!T18=1,"x","  ")</f>
        <v>x</v>
      </c>
      <c r="T16" s="119" t="str">
        <f>IF(table!U18=1,"x","  ")</f>
        <v>x</v>
      </c>
      <c r="U16" s="119" t="str">
        <f>IF(table!V18=1,"x","  ")</f>
        <v xml:space="preserve">  </v>
      </c>
      <c r="V16" s="119" t="str">
        <f>IF(table!W18=1,"x","  ")</f>
        <v>x</v>
      </c>
      <c r="W16" s="119" t="str">
        <f>IF(table!X18=1,"x","  ")</f>
        <v>x</v>
      </c>
      <c r="X16" s="119" t="str">
        <f>IF(table!Y18=1,"x","  ")</f>
        <v>x</v>
      </c>
      <c r="Y16" s="119" t="str">
        <f>IF(table!Z18=1,"x","  ")</f>
        <v>x</v>
      </c>
      <c r="Z16" s="119" t="str">
        <f>IF(table!AA18=1,"x","  ")</f>
        <v>x</v>
      </c>
    </row>
    <row r="17" spans="1:26" ht="22.95" customHeight="1" x14ac:dyDescent="0.3">
      <c r="A17" s="116" t="s">
        <v>152</v>
      </c>
      <c r="B17" s="112">
        <v>6.8493150684931503E-2</v>
      </c>
      <c r="C17" s="113">
        <v>0.5</v>
      </c>
      <c r="D17" s="113">
        <v>15</v>
      </c>
      <c r="E17" s="114">
        <v>9.1324200913242004E-3</v>
      </c>
      <c r="F17" s="120" t="str">
        <f>IF(table!G19=1,"x","  ")</f>
        <v xml:space="preserve">  </v>
      </c>
      <c r="G17" s="120" t="str">
        <f>IF(table!H19=1,"x","  ")</f>
        <v>x</v>
      </c>
      <c r="H17" s="120" t="str">
        <f>IF(table!I19=1,"x","  ")</f>
        <v xml:space="preserve">  </v>
      </c>
      <c r="I17" s="120" t="str">
        <f>IF(table!J19=1,"x","  ")</f>
        <v>x</v>
      </c>
      <c r="J17" s="120" t="str">
        <f>IF(table!K19=1,"x","  ")</f>
        <v xml:space="preserve">  </v>
      </c>
      <c r="K17" s="120" t="str">
        <f>IF(table!L19=1,"x","  ")</f>
        <v>x</v>
      </c>
      <c r="L17" s="120" t="str">
        <f>IF(table!M19=1,"x","  ")</f>
        <v>x</v>
      </c>
      <c r="M17" s="120" t="str">
        <f>IF(table!N19=1,"x","  ")</f>
        <v xml:space="preserve">  </v>
      </c>
      <c r="N17" s="120" t="str">
        <f>IF(table!O19=1,"x","  ")</f>
        <v xml:space="preserve">  </v>
      </c>
      <c r="O17" s="120" t="str">
        <f>IF(table!P19=1,"x","  ")</f>
        <v>x</v>
      </c>
      <c r="P17" s="120" t="str">
        <f>IF(table!Q19=1,"x","  ")</f>
        <v>x</v>
      </c>
      <c r="Q17" s="120" t="str">
        <f>IF(table!R19=1,"x","  ")</f>
        <v xml:space="preserve">  </v>
      </c>
      <c r="R17" s="120" t="str">
        <f>IF(table!S19=1,"x","  ")</f>
        <v xml:space="preserve">  </v>
      </c>
      <c r="S17" s="120" t="str">
        <f>IF(table!T19=1,"x","  ")</f>
        <v xml:space="preserve">  </v>
      </c>
      <c r="T17" s="120" t="str">
        <f>IF(table!U19=1,"x","  ")</f>
        <v xml:space="preserve">  </v>
      </c>
      <c r="U17" s="120" t="str">
        <f>IF(table!V19=1,"x","  ")</f>
        <v xml:space="preserve">  </v>
      </c>
      <c r="V17" s="120" t="str">
        <f>IF(table!W19=1,"x","  ")</f>
        <v>x</v>
      </c>
      <c r="W17" s="120" t="str">
        <f>IF(table!X19=1,"x","  ")</f>
        <v xml:space="preserve">  </v>
      </c>
      <c r="X17" s="120" t="str">
        <f>IF(table!Y19=1,"x","  ")</f>
        <v xml:space="preserve">  </v>
      </c>
      <c r="Y17" s="120" t="str">
        <f>IF(table!Z19=1,"x","  ")</f>
        <v>x</v>
      </c>
      <c r="Z17" s="120" t="str">
        <f>IF(table!AA19=1,"x","  ")</f>
        <v>x</v>
      </c>
    </row>
    <row r="18" spans="1:26" x14ac:dyDescent="0.3">
      <c r="A18" s="115"/>
      <c r="B18" s="107"/>
      <c r="C18" s="108"/>
      <c r="D18" s="108"/>
      <c r="E18" s="110" t="s">
        <v>3</v>
      </c>
      <c r="F18" s="111">
        <v>0.6235312024353119</v>
      </c>
      <c r="G18" s="111">
        <v>0.81176342683191993</v>
      </c>
      <c r="H18" s="111">
        <v>0.26999782561426394</v>
      </c>
      <c r="I18" s="111">
        <v>0.82585779517286373</v>
      </c>
      <c r="J18" s="111">
        <v>0.24914546640574037</v>
      </c>
      <c r="K18" s="111">
        <v>0.81176342683191993</v>
      </c>
      <c r="L18" s="111">
        <v>0.6194651011089366</v>
      </c>
      <c r="M18" s="111">
        <v>0.68812785388127851</v>
      </c>
      <c r="N18" s="111">
        <v>0.6235312024353119</v>
      </c>
      <c r="O18" s="111">
        <v>0.75251141552511414</v>
      </c>
      <c r="P18" s="111">
        <v>0.70186997173298538</v>
      </c>
      <c r="Q18" s="111">
        <v>0.74681887366818867</v>
      </c>
      <c r="R18" s="111">
        <v>0.75114155251141557</v>
      </c>
      <c r="S18" s="111">
        <v>0.59223744292237446</v>
      </c>
      <c r="T18" s="111">
        <v>0.51811263318112633</v>
      </c>
      <c r="U18" s="111">
        <v>0.48654490106544901</v>
      </c>
      <c r="V18" s="111">
        <v>0.79589041095890412</v>
      </c>
      <c r="W18" s="111">
        <v>0.60952815829528162</v>
      </c>
      <c r="X18" s="111">
        <v>0.74681887366818867</v>
      </c>
      <c r="Y18" s="111">
        <v>0.81176342683191993</v>
      </c>
      <c r="Z18" s="111">
        <v>0.77579908675799081</v>
      </c>
    </row>
    <row r="19" spans="1:26" x14ac:dyDescent="0.3">
      <c r="A19" s="115"/>
      <c r="B19" s="107"/>
      <c r="C19" s="108"/>
      <c r="D19" s="108"/>
      <c r="E19" s="110" t="s">
        <v>54</v>
      </c>
      <c r="F19" s="111">
        <v>26.2</v>
      </c>
      <c r="G19" s="111">
        <v>25.2</v>
      </c>
      <c r="H19" s="111">
        <v>35</v>
      </c>
      <c r="I19" s="111">
        <v>44.2</v>
      </c>
      <c r="J19" s="111">
        <v>31</v>
      </c>
      <c r="K19" s="111">
        <v>25.2</v>
      </c>
      <c r="L19" s="111">
        <v>26.2</v>
      </c>
      <c r="M19" s="111">
        <v>20.5</v>
      </c>
      <c r="N19" s="111">
        <v>26.2</v>
      </c>
      <c r="O19" s="111">
        <v>25.7</v>
      </c>
      <c r="P19" s="111">
        <v>19.2</v>
      </c>
      <c r="Q19" s="111">
        <v>26.2</v>
      </c>
      <c r="R19" s="111">
        <v>13.2</v>
      </c>
      <c r="S19" s="111">
        <v>13.2</v>
      </c>
      <c r="T19" s="111">
        <v>13.2</v>
      </c>
      <c r="U19" s="111">
        <v>20</v>
      </c>
      <c r="V19" s="111">
        <v>19.7</v>
      </c>
      <c r="W19" s="111">
        <v>19.7</v>
      </c>
      <c r="X19" s="111">
        <v>26.2</v>
      </c>
      <c r="Y19" s="111">
        <v>25.2</v>
      </c>
      <c r="Z19" s="111">
        <v>25.7</v>
      </c>
    </row>
    <row r="20" spans="1:26" x14ac:dyDescent="0.3">
      <c r="A20" s="115"/>
      <c r="B20" s="107"/>
      <c r="C20" s="108"/>
      <c r="D20" s="108"/>
      <c r="E20" s="110" t="s">
        <v>60</v>
      </c>
      <c r="F20" s="111">
        <v>8</v>
      </c>
      <c r="G20" s="111">
        <v>13</v>
      </c>
      <c r="H20" s="111">
        <v>10</v>
      </c>
      <c r="I20" s="111">
        <v>16</v>
      </c>
      <c r="J20" s="111">
        <v>8</v>
      </c>
      <c r="K20" s="111">
        <v>13</v>
      </c>
      <c r="L20" s="111">
        <v>9</v>
      </c>
      <c r="M20" s="111">
        <v>9</v>
      </c>
      <c r="N20" s="111">
        <v>8</v>
      </c>
      <c r="O20" s="111">
        <v>9</v>
      </c>
      <c r="P20" s="111">
        <v>11</v>
      </c>
      <c r="Q20" s="111">
        <v>8</v>
      </c>
      <c r="R20" s="111">
        <v>7</v>
      </c>
      <c r="S20" s="111">
        <v>5</v>
      </c>
      <c r="T20" s="111">
        <v>5</v>
      </c>
      <c r="U20" s="111">
        <v>6</v>
      </c>
      <c r="V20" s="111">
        <v>11</v>
      </c>
      <c r="W20" s="111">
        <v>6</v>
      </c>
      <c r="X20" s="111">
        <v>8</v>
      </c>
      <c r="Y20" s="111">
        <v>13</v>
      </c>
      <c r="Z20" s="111">
        <v>10</v>
      </c>
    </row>
    <row r="21" spans="1:26" x14ac:dyDescent="0.3">
      <c r="A21" s="115"/>
      <c r="B21" s="107"/>
      <c r="C21" s="108"/>
      <c r="D21" s="108"/>
      <c r="E21" s="110" t="s">
        <v>173</v>
      </c>
      <c r="F21" s="111">
        <v>75.501037355323149</v>
      </c>
      <c r="G21" s="111">
        <v>98.293366191694815</v>
      </c>
      <c r="H21" s="111">
        <v>32.69301654502754</v>
      </c>
      <c r="I21" s="111">
        <v>100</v>
      </c>
      <c r="J21" s="111">
        <v>30.168083156930269</v>
      </c>
      <c r="K21" s="111">
        <v>98.293366191694815</v>
      </c>
      <c r="L21" s="111">
        <v>75.008688509051822</v>
      </c>
      <c r="M21" s="111">
        <v>83.322801807209871</v>
      </c>
      <c r="N21" s="111">
        <v>75.501037355323149</v>
      </c>
      <c r="O21" s="111">
        <v>91.118764020094147</v>
      </c>
      <c r="P21" s="111">
        <v>84.986782934715052</v>
      </c>
      <c r="Q21" s="111">
        <v>90.42947563531429</v>
      </c>
      <c r="R21" s="111">
        <v>90.952892483649805</v>
      </c>
      <c r="S21" s="111">
        <v>71.711794256105648</v>
      </c>
      <c r="T21" s="111">
        <v>62.736301117394923</v>
      </c>
      <c r="U21" s="111">
        <v>58.913883710888534</v>
      </c>
      <c r="V21" s="111">
        <v>96.371362674165113</v>
      </c>
      <c r="W21" s="111">
        <v>73.805461649447622</v>
      </c>
      <c r="X21" s="111">
        <v>90.42947563531429</v>
      </c>
      <c r="Y21" s="111">
        <v>98.293366191694815</v>
      </c>
      <c r="Z21" s="111">
        <v>93.938580139648025</v>
      </c>
    </row>
    <row r="22" spans="1:26" s="98" customFormat="1" ht="115.2" x14ac:dyDescent="0.3">
      <c r="A22" s="117"/>
      <c r="B22" s="103"/>
      <c r="E22" s="101"/>
      <c r="F22" s="99" t="s">
        <v>177</v>
      </c>
      <c r="G22" s="99" t="s">
        <v>176</v>
      </c>
      <c r="H22" s="99" t="s">
        <v>166</v>
      </c>
      <c r="I22" s="99" t="s">
        <v>174</v>
      </c>
      <c r="J22" s="99" t="s">
        <v>167</v>
      </c>
      <c r="K22" s="99" t="s">
        <v>153</v>
      </c>
      <c r="L22" s="99" t="s">
        <v>154</v>
      </c>
      <c r="M22" s="99" t="s">
        <v>155</v>
      </c>
      <c r="N22" s="99" t="s">
        <v>156</v>
      </c>
      <c r="O22" s="99" t="s">
        <v>157</v>
      </c>
      <c r="P22" s="99" t="s">
        <v>158</v>
      </c>
      <c r="Q22" s="99" t="s">
        <v>159</v>
      </c>
      <c r="R22" s="99" t="s">
        <v>160</v>
      </c>
      <c r="S22" s="99" t="s">
        <v>161</v>
      </c>
      <c r="T22" s="99" t="s">
        <v>162</v>
      </c>
      <c r="U22" s="99" t="s">
        <v>163</v>
      </c>
      <c r="V22" s="99" t="s">
        <v>164</v>
      </c>
      <c r="W22" s="99" t="s">
        <v>165</v>
      </c>
      <c r="X22" s="99" t="s">
        <v>172</v>
      </c>
      <c r="Y22" s="99" t="s">
        <v>171</v>
      </c>
      <c r="Z22" s="99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</vt:i4>
      </vt:variant>
    </vt:vector>
  </HeadingPairs>
  <TitlesOfParts>
    <vt:vector size="11" baseType="lpstr">
      <vt:lpstr>annual time budget</vt:lpstr>
      <vt:lpstr>survey priority</vt:lpstr>
      <vt:lpstr>survey return</vt:lpstr>
      <vt:lpstr>Survey Time</vt:lpstr>
      <vt:lpstr>table</vt:lpstr>
      <vt:lpstr>portfolio builder</vt:lpstr>
      <vt:lpstr>Sheet2</vt:lpstr>
      <vt:lpstr>selection status</vt:lpstr>
      <vt:lpstr>Costben appendix</vt:lpstr>
      <vt:lpstr>return on time</vt:lpstr>
      <vt:lpstr>Efficiency frontier chart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Loges, Brian</dc:creator>
  <cp:lastModifiedBy>Loges, Brian</cp:lastModifiedBy>
  <cp:lastPrinted>2014-06-23T15:23:19Z</cp:lastPrinted>
  <dcterms:created xsi:type="dcterms:W3CDTF">2014-04-22T18:44:49Z</dcterms:created>
  <dcterms:modified xsi:type="dcterms:W3CDTF">2016-12-02T16:31:12Z</dcterms:modified>
</cp:coreProperties>
</file>