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README" sheetId="1" r:id="rId1"/>
    <sheet name="data_table" sheetId="2" r:id="rId2"/>
    <sheet name="waterbirdmetric" sheetId="3" r:id="rId3"/>
    <sheet name="swing_weighting" sheetId="4" r:id="rId4"/>
    <sheet name="math_stuff" sheetId="5" r:id="rId5"/>
    <sheet name="results" sheetId="6" r:id="rId6"/>
  </sheets>
  <calcPr calcId="145621"/>
</workbook>
</file>

<file path=xl/calcChain.xml><?xml version="1.0" encoding="utf-8"?>
<calcChain xmlns="http://schemas.openxmlformats.org/spreadsheetml/2006/main">
  <c r="Z48" i="5" l="1"/>
  <c r="Y48" i="5"/>
  <c r="X48" i="5"/>
  <c r="W48" i="5"/>
  <c r="V48" i="5"/>
  <c r="U48" i="5"/>
  <c r="T48" i="5"/>
  <c r="S48" i="5"/>
  <c r="R48" i="5"/>
  <c r="Q48" i="5"/>
  <c r="P48" i="5"/>
  <c r="O48" i="5"/>
  <c r="N48" i="5"/>
  <c r="K48" i="5"/>
  <c r="J48" i="5"/>
  <c r="I48" i="5"/>
  <c r="H48" i="5"/>
  <c r="G48" i="5"/>
  <c r="F48" i="5"/>
  <c r="E48" i="5"/>
  <c r="D48" i="5"/>
  <c r="C48" i="5"/>
  <c r="B48" i="5"/>
  <c r="A48" i="5"/>
  <c r="K11" i="5"/>
  <c r="J11" i="5"/>
  <c r="I11" i="5"/>
  <c r="I47" i="5" s="1"/>
  <c r="H11" i="5"/>
  <c r="G11" i="5"/>
  <c r="G35" i="5" s="1"/>
  <c r="D11" i="5"/>
  <c r="A11" i="5"/>
  <c r="A23" i="5" s="1"/>
  <c r="A35" i="5" s="1"/>
  <c r="A47" i="5" s="1"/>
  <c r="K10" i="5"/>
  <c r="K34" i="5" s="1"/>
  <c r="J10" i="5"/>
  <c r="I10" i="5"/>
  <c r="H10" i="5"/>
  <c r="G10" i="5"/>
  <c r="D10" i="5"/>
  <c r="A10" i="5"/>
  <c r="A22" i="5" s="1"/>
  <c r="A34" i="5" s="1"/>
  <c r="A46" i="5" s="1"/>
  <c r="K9" i="5"/>
  <c r="J9" i="5"/>
  <c r="I9" i="5"/>
  <c r="I45" i="5" s="1"/>
  <c r="H9" i="5"/>
  <c r="G9" i="5"/>
  <c r="G33" i="5" s="1"/>
  <c r="D9" i="5"/>
  <c r="A9" i="5"/>
  <c r="A21" i="5" s="1"/>
  <c r="A33" i="5" s="1"/>
  <c r="A45" i="5" s="1"/>
  <c r="K8" i="5"/>
  <c r="K32" i="5" s="1"/>
  <c r="J8" i="5"/>
  <c r="I8" i="5"/>
  <c r="H8" i="5"/>
  <c r="G8" i="5"/>
  <c r="D8" i="5"/>
  <c r="A8" i="5"/>
  <c r="A20" i="5" s="1"/>
  <c r="A32" i="5" s="1"/>
  <c r="A44" i="5" s="1"/>
  <c r="K7" i="5"/>
  <c r="J7" i="5"/>
  <c r="I7" i="5"/>
  <c r="I43" i="5" s="1"/>
  <c r="H7" i="5"/>
  <c r="G7" i="5"/>
  <c r="G31" i="5" s="1"/>
  <c r="D7" i="5"/>
  <c r="A7" i="5"/>
  <c r="A19" i="5" s="1"/>
  <c r="A31" i="5" s="1"/>
  <c r="A43" i="5" s="1"/>
  <c r="K6" i="5"/>
  <c r="K30" i="5" s="1"/>
  <c r="J6" i="5"/>
  <c r="I6" i="5"/>
  <c r="I30" i="5" s="1"/>
  <c r="H6" i="5"/>
  <c r="G6" i="5"/>
  <c r="D6" i="5"/>
  <c r="A6" i="5"/>
  <c r="A18" i="5" s="1"/>
  <c r="A30" i="5" s="1"/>
  <c r="A42" i="5" s="1"/>
  <c r="K5" i="5"/>
  <c r="K29" i="5" s="1"/>
  <c r="J5" i="5"/>
  <c r="I5" i="5"/>
  <c r="I41" i="5" s="1"/>
  <c r="H5" i="5"/>
  <c r="G5" i="5"/>
  <c r="G29" i="5" s="1"/>
  <c r="D5" i="5"/>
  <c r="A5" i="5"/>
  <c r="A17" i="5" s="1"/>
  <c r="A29" i="5" s="1"/>
  <c r="A41" i="5" s="1"/>
  <c r="K4" i="5"/>
  <c r="K28" i="5" s="1"/>
  <c r="J4" i="5"/>
  <c r="J16" i="5" s="1"/>
  <c r="I4" i="5"/>
  <c r="H4" i="5"/>
  <c r="G4" i="5"/>
  <c r="G28" i="5" s="1"/>
  <c r="D4" i="5"/>
  <c r="A4" i="5"/>
  <c r="A16" i="5" s="1"/>
  <c r="A28" i="5" s="1"/>
  <c r="A40" i="5" s="1"/>
  <c r="K3" i="5"/>
  <c r="K27" i="5" s="1"/>
  <c r="J3" i="5"/>
  <c r="I3" i="5"/>
  <c r="I39" i="5" s="1"/>
  <c r="H3" i="5"/>
  <c r="G3" i="5"/>
  <c r="G27" i="5" s="1"/>
  <c r="D3" i="5"/>
  <c r="A3" i="5"/>
  <c r="A15" i="5" s="1"/>
  <c r="A27" i="5" s="1"/>
  <c r="A39" i="5" s="1"/>
  <c r="K2" i="5"/>
  <c r="K14" i="5" s="1"/>
  <c r="K26" i="5" s="1"/>
  <c r="K38" i="5" s="1"/>
  <c r="J2" i="5"/>
  <c r="J14" i="5" s="1"/>
  <c r="J26" i="5" s="1"/>
  <c r="J38" i="5" s="1"/>
  <c r="I2" i="5"/>
  <c r="I14" i="5" s="1"/>
  <c r="I26" i="5" s="1"/>
  <c r="I38" i="5" s="1"/>
  <c r="H2" i="5"/>
  <c r="H14" i="5" s="1"/>
  <c r="H26" i="5" s="1"/>
  <c r="H38" i="5" s="1"/>
  <c r="G2" i="5"/>
  <c r="G14" i="5" s="1"/>
  <c r="G26" i="5" s="1"/>
  <c r="G38" i="5" s="1"/>
  <c r="F2" i="5"/>
  <c r="F14" i="5" s="1"/>
  <c r="F26" i="5" s="1"/>
  <c r="F38" i="5" s="1"/>
  <c r="E2" i="5"/>
  <c r="E14" i="5" s="1"/>
  <c r="E26" i="5" s="1"/>
  <c r="E38" i="5" s="1"/>
  <c r="D2" i="5"/>
  <c r="D14" i="5" s="1"/>
  <c r="D26" i="5" s="1"/>
  <c r="D38" i="5" s="1"/>
  <c r="C2" i="5"/>
  <c r="C14" i="5" s="1"/>
  <c r="C26" i="5" s="1"/>
  <c r="C38" i="5" s="1"/>
  <c r="B2" i="5"/>
  <c r="B14" i="5" s="1"/>
  <c r="B26" i="5" s="1"/>
  <c r="B38" i="5" s="1"/>
  <c r="L12" i="4"/>
  <c r="K12" i="4"/>
  <c r="H12" i="4"/>
  <c r="E12" i="4"/>
  <c r="D12" i="4"/>
  <c r="C12" i="4"/>
  <c r="B12" i="4"/>
  <c r="A12" i="4"/>
  <c r="L11" i="4"/>
  <c r="M11" i="4" s="1"/>
  <c r="K11" i="4"/>
  <c r="H11" i="4"/>
  <c r="E11" i="4"/>
  <c r="D11" i="4"/>
  <c r="C11" i="4"/>
  <c r="B11" i="4"/>
  <c r="A11" i="4"/>
  <c r="L10" i="4"/>
  <c r="K10" i="4"/>
  <c r="H10" i="4"/>
  <c r="E10" i="4"/>
  <c r="D10" i="4"/>
  <c r="C10" i="4"/>
  <c r="B10" i="4"/>
  <c r="A10" i="4"/>
  <c r="L9" i="4"/>
  <c r="M9" i="4" s="1"/>
  <c r="K9" i="4"/>
  <c r="H9" i="4"/>
  <c r="E9" i="4"/>
  <c r="D9" i="4"/>
  <c r="C9" i="4"/>
  <c r="B9" i="4"/>
  <c r="A9" i="4"/>
  <c r="L8" i="4"/>
  <c r="K8" i="4"/>
  <c r="H8" i="4"/>
  <c r="E8" i="4"/>
  <c r="D8" i="4"/>
  <c r="C8" i="4"/>
  <c r="B8" i="4"/>
  <c r="A8" i="4"/>
  <c r="L7" i="4"/>
  <c r="M7" i="4" s="1"/>
  <c r="K7" i="4"/>
  <c r="H7" i="4"/>
  <c r="C7" i="4"/>
  <c r="B7" i="4"/>
  <c r="A7" i="4"/>
  <c r="L6" i="4"/>
  <c r="K6" i="4"/>
  <c r="H6" i="4"/>
  <c r="C6" i="4"/>
  <c r="B6" i="4"/>
  <c r="A6" i="4"/>
  <c r="L5" i="4"/>
  <c r="M8" i="4" s="1"/>
  <c r="K5" i="4"/>
  <c r="H5" i="4"/>
  <c r="E5" i="4"/>
  <c r="D5" i="4"/>
  <c r="C5" i="4"/>
  <c r="B5" i="4"/>
  <c r="A5" i="4"/>
  <c r="L4" i="4"/>
  <c r="K4" i="4"/>
  <c r="H4" i="4"/>
  <c r="C4" i="4"/>
  <c r="B4" i="4"/>
  <c r="A4" i="4"/>
  <c r="L3" i="4"/>
  <c r="M3" i="4" s="1"/>
  <c r="K3" i="4"/>
  <c r="H3" i="4"/>
  <c r="C3" i="4"/>
  <c r="B3" i="4"/>
  <c r="A3" i="4"/>
  <c r="K97" i="3"/>
  <c r="J97" i="3"/>
  <c r="I97" i="3"/>
  <c r="H97" i="3"/>
  <c r="G97" i="3"/>
  <c r="F97" i="3"/>
  <c r="E97" i="3"/>
  <c r="D97" i="3"/>
  <c r="C97" i="3"/>
  <c r="K96" i="3"/>
  <c r="J96" i="3"/>
  <c r="F7" i="2" s="1"/>
  <c r="I96" i="3"/>
  <c r="F13" i="2" s="1"/>
  <c r="H96" i="3"/>
  <c r="F9" i="2" s="1"/>
  <c r="G96" i="3"/>
  <c r="F96" i="3"/>
  <c r="F5" i="2" s="1"/>
  <c r="E96" i="3"/>
  <c r="D96" i="3"/>
  <c r="C96" i="3"/>
  <c r="K95" i="3"/>
  <c r="J95" i="3"/>
  <c r="I95" i="3"/>
  <c r="H95" i="3"/>
  <c r="G95" i="3"/>
  <c r="F95" i="3"/>
  <c r="E95" i="3"/>
  <c r="D95" i="3"/>
  <c r="C95" i="3"/>
  <c r="K94" i="3"/>
  <c r="J94" i="3"/>
  <c r="I94" i="3"/>
  <c r="H94" i="3"/>
  <c r="G94" i="3"/>
  <c r="F94" i="3"/>
  <c r="E94" i="3"/>
  <c r="D94" i="3"/>
  <c r="E11" i="2" s="1"/>
  <c r="E9" i="5" s="1"/>
  <c r="C94" i="3"/>
  <c r="K93" i="3"/>
  <c r="J93" i="3"/>
  <c r="I93" i="3"/>
  <c r="H93" i="3"/>
  <c r="G93" i="3"/>
  <c r="F93" i="3"/>
  <c r="E93" i="3"/>
  <c r="D93" i="3"/>
  <c r="C93" i="3"/>
  <c r="E13" i="2"/>
  <c r="E11" i="5" s="1"/>
  <c r="F12" i="2"/>
  <c r="F10" i="5" s="1"/>
  <c r="E12" i="2"/>
  <c r="C12" i="2"/>
  <c r="F11" i="2"/>
  <c r="F9" i="5" s="1"/>
  <c r="C11" i="2"/>
  <c r="F10" i="2"/>
  <c r="E10" i="2"/>
  <c r="B10" i="2"/>
  <c r="B8" i="5" s="1"/>
  <c r="E9" i="2"/>
  <c r="E7" i="5" s="1"/>
  <c r="C9" i="2"/>
  <c r="F8" i="2"/>
  <c r="E8" i="2"/>
  <c r="C8" i="2"/>
  <c r="E7" i="2"/>
  <c r="B7" i="2"/>
  <c r="B4" i="5" s="1"/>
  <c r="F6" i="2"/>
  <c r="F4" i="5" s="1"/>
  <c r="E6" i="2"/>
  <c r="E4" i="5" s="1"/>
  <c r="E5" i="2"/>
  <c r="C5" i="2"/>
  <c r="E31" i="5" l="1"/>
  <c r="E43" i="5"/>
  <c r="F46" i="5"/>
  <c r="F22" i="5"/>
  <c r="F34" i="5"/>
  <c r="E33" i="5"/>
  <c r="E45" i="5"/>
  <c r="E7" i="4"/>
  <c r="F3" i="5"/>
  <c r="D7" i="4"/>
  <c r="F5" i="5"/>
  <c r="G18" i="5"/>
  <c r="H19" i="5"/>
  <c r="I20" i="5"/>
  <c r="G22" i="5"/>
  <c r="F40" i="5"/>
  <c r="F28" i="5"/>
  <c r="F16" i="5"/>
  <c r="F45" i="5"/>
  <c r="F21" i="5"/>
  <c r="F33" i="5"/>
  <c r="K21" i="5"/>
  <c r="E8" i="5"/>
  <c r="F7" i="5"/>
  <c r="G20" i="5"/>
  <c r="E40" i="5"/>
  <c r="E28" i="5"/>
  <c r="B44" i="5"/>
  <c r="B20" i="5"/>
  <c r="B32" i="5"/>
  <c r="E35" i="5"/>
  <c r="E47" i="5"/>
  <c r="B40" i="5"/>
  <c r="B28" i="5"/>
  <c r="B16" i="5"/>
  <c r="F6" i="5"/>
  <c r="E3" i="5"/>
  <c r="E5" i="5"/>
  <c r="F8" i="5"/>
  <c r="E10" i="5"/>
  <c r="F11" i="5"/>
  <c r="K23" i="5"/>
  <c r="M4" i="4"/>
  <c r="M12" i="4"/>
  <c r="K19" i="5" s="1"/>
  <c r="B3" i="5"/>
  <c r="J39" i="5"/>
  <c r="J27" i="5"/>
  <c r="D29" i="5"/>
  <c r="D41" i="5"/>
  <c r="H29" i="5"/>
  <c r="H41" i="5"/>
  <c r="E6" i="5"/>
  <c r="B7" i="5"/>
  <c r="J43" i="5"/>
  <c r="J19" i="5"/>
  <c r="J31" i="5"/>
  <c r="D33" i="5"/>
  <c r="D45" i="5"/>
  <c r="H33" i="5"/>
  <c r="H45" i="5"/>
  <c r="H21" i="5"/>
  <c r="B11" i="5"/>
  <c r="C7" i="2"/>
  <c r="C10" i="5" s="1"/>
  <c r="M5" i="4"/>
  <c r="D18" i="5" s="1"/>
  <c r="D6" i="4"/>
  <c r="D28" i="5"/>
  <c r="D40" i="5"/>
  <c r="H28" i="5"/>
  <c r="H40" i="5"/>
  <c r="B6" i="5"/>
  <c r="J42" i="5"/>
  <c r="J18" i="5"/>
  <c r="J30" i="5"/>
  <c r="D32" i="5"/>
  <c r="D44" i="5"/>
  <c r="D20" i="5"/>
  <c r="H32" i="5"/>
  <c r="H44" i="5"/>
  <c r="H20" i="5"/>
  <c r="B10" i="5"/>
  <c r="J46" i="5"/>
  <c r="J22" i="5"/>
  <c r="J34" i="5"/>
  <c r="J15" i="5"/>
  <c r="K17" i="5"/>
  <c r="I18" i="5"/>
  <c r="K20" i="5"/>
  <c r="G21" i="5"/>
  <c r="K22" i="5"/>
  <c r="G23" i="5"/>
  <c r="I27" i="5"/>
  <c r="I29" i="5"/>
  <c r="I31" i="5"/>
  <c r="I33" i="5"/>
  <c r="I35" i="5"/>
  <c r="K39" i="5"/>
  <c r="G40" i="5"/>
  <c r="K41" i="5"/>
  <c r="G42" i="5"/>
  <c r="K43" i="5"/>
  <c r="G44" i="5"/>
  <c r="K45" i="5"/>
  <c r="G46" i="5"/>
  <c r="K47" i="5"/>
  <c r="D3" i="4"/>
  <c r="E6" i="4"/>
  <c r="M6" i="4"/>
  <c r="E21" i="5" s="1"/>
  <c r="M10" i="4"/>
  <c r="I16" i="5" s="1"/>
  <c r="D27" i="5"/>
  <c r="D39" i="5"/>
  <c r="H27" i="5"/>
  <c r="H39" i="5"/>
  <c r="B5" i="5"/>
  <c r="J41" i="5"/>
  <c r="J17" i="5"/>
  <c r="J29" i="5"/>
  <c r="D31" i="5"/>
  <c r="D43" i="5"/>
  <c r="H31" i="5"/>
  <c r="H43" i="5"/>
  <c r="B9" i="5"/>
  <c r="J45" i="5"/>
  <c r="J21" i="5"/>
  <c r="J33" i="5"/>
  <c r="D35" i="5"/>
  <c r="D47" i="5"/>
  <c r="D23" i="5"/>
  <c r="H35" i="5"/>
  <c r="H47" i="5"/>
  <c r="H23" i="5"/>
  <c r="G15" i="5"/>
  <c r="K15" i="5"/>
  <c r="G16" i="5"/>
  <c r="K16" i="5"/>
  <c r="G17" i="5"/>
  <c r="K18" i="5"/>
  <c r="D19" i="5"/>
  <c r="I19" i="5"/>
  <c r="I21" i="5"/>
  <c r="I23" i="5"/>
  <c r="G30" i="5"/>
  <c r="K31" i="5"/>
  <c r="G32" i="5"/>
  <c r="K33" i="5"/>
  <c r="G34" i="5"/>
  <c r="K35" i="5"/>
  <c r="I40" i="5"/>
  <c r="I42" i="5"/>
  <c r="I44" i="5"/>
  <c r="I46" i="5"/>
  <c r="C10" i="2"/>
  <c r="C8" i="5" s="1"/>
  <c r="E3" i="4"/>
  <c r="J40" i="5"/>
  <c r="J28" i="5"/>
  <c r="D30" i="5"/>
  <c r="D42" i="5"/>
  <c r="H30" i="5"/>
  <c r="H42" i="5"/>
  <c r="J44" i="5"/>
  <c r="J20" i="5"/>
  <c r="J32" i="5"/>
  <c r="D34" i="5"/>
  <c r="D46" i="5"/>
  <c r="D22" i="5"/>
  <c r="H34" i="5"/>
  <c r="H46" i="5"/>
  <c r="H22" i="5"/>
  <c r="D15" i="5"/>
  <c r="H15" i="5"/>
  <c r="D16" i="5"/>
  <c r="H16" i="5"/>
  <c r="D17" i="5"/>
  <c r="H17" i="5"/>
  <c r="I28" i="5"/>
  <c r="I32" i="5"/>
  <c r="I34" i="5"/>
  <c r="G39" i="5"/>
  <c r="K40" i="5"/>
  <c r="G41" i="5"/>
  <c r="K42" i="5"/>
  <c r="G43" i="5"/>
  <c r="K44" i="5"/>
  <c r="G45" i="5"/>
  <c r="K46" i="5"/>
  <c r="G47" i="5"/>
  <c r="J47" i="5"/>
  <c r="J23" i="5"/>
  <c r="J35" i="5"/>
  <c r="I15" i="5"/>
  <c r="I17" i="5"/>
  <c r="H18" i="5"/>
  <c r="G19" i="5"/>
  <c r="C34" i="5" l="1"/>
  <c r="C46" i="5"/>
  <c r="C22" i="5"/>
  <c r="C11" i="5"/>
  <c r="E46" i="5"/>
  <c r="E22" i="5"/>
  <c r="E34" i="5"/>
  <c r="E19" i="5"/>
  <c r="B41" i="5"/>
  <c r="B29" i="5"/>
  <c r="B17" i="5"/>
  <c r="C3" i="5"/>
  <c r="B47" i="5"/>
  <c r="B23" i="5"/>
  <c r="B35" i="5"/>
  <c r="D21" i="5"/>
  <c r="F47" i="5"/>
  <c r="F23" i="5"/>
  <c r="F35" i="5"/>
  <c r="E17" i="5"/>
  <c r="E29" i="5"/>
  <c r="E41" i="5"/>
  <c r="I22" i="5"/>
  <c r="D4" i="4"/>
  <c r="C32" i="5"/>
  <c r="C44" i="5"/>
  <c r="L44" i="5" s="1"/>
  <c r="C7" i="6" s="1"/>
  <c r="C20" i="5"/>
  <c r="B46" i="5"/>
  <c r="L46" i="5" s="1"/>
  <c r="C11" i="6" s="1"/>
  <c r="B22" i="5"/>
  <c r="B34" i="5"/>
  <c r="F41" i="5"/>
  <c r="F29" i="5"/>
  <c r="F17" i="5"/>
  <c r="B43" i="5"/>
  <c r="B19" i="5"/>
  <c r="B31" i="5"/>
  <c r="B39" i="5"/>
  <c r="B27" i="5"/>
  <c r="B15" i="5"/>
  <c r="F44" i="5"/>
  <c r="F20" i="5"/>
  <c r="F32" i="5"/>
  <c r="E16" i="5"/>
  <c r="F43" i="5"/>
  <c r="F19" i="5"/>
  <c r="F31" i="5"/>
  <c r="E15" i="5"/>
  <c r="E27" i="5"/>
  <c r="E39" i="5"/>
  <c r="E23" i="5"/>
  <c r="B45" i="5"/>
  <c r="B21" i="5"/>
  <c r="B33" i="5"/>
  <c r="B42" i="5"/>
  <c r="B18" i="5"/>
  <c r="B30" i="5"/>
  <c r="C5" i="5"/>
  <c r="E4" i="4"/>
  <c r="C4" i="5"/>
  <c r="E42" i="5"/>
  <c r="E18" i="5"/>
  <c r="E30" i="5"/>
  <c r="C7" i="5"/>
  <c r="F42" i="5"/>
  <c r="F18" i="5"/>
  <c r="F30" i="5"/>
  <c r="L20" i="5"/>
  <c r="B7" i="6" s="1"/>
  <c r="E44" i="5"/>
  <c r="E20" i="5"/>
  <c r="E32" i="5"/>
  <c r="L32" i="5" s="1"/>
  <c r="D7" i="6" s="1"/>
  <c r="F39" i="5"/>
  <c r="F27" i="5"/>
  <c r="F15" i="5"/>
  <c r="C9" i="5"/>
  <c r="C6" i="5"/>
  <c r="C28" i="5" l="1"/>
  <c r="L28" i="5" s="1"/>
  <c r="D4" i="6" s="1"/>
  <c r="C40" i="5"/>
  <c r="L40" i="5" s="1"/>
  <c r="C4" i="6" s="1"/>
  <c r="C16" i="5"/>
  <c r="L16" i="5" s="1"/>
  <c r="B4" i="6" s="1"/>
  <c r="L22" i="5"/>
  <c r="B11" i="6" s="1"/>
  <c r="C23" i="5"/>
  <c r="C35" i="5"/>
  <c r="L35" i="5" s="1"/>
  <c r="D10" i="6" s="1"/>
  <c r="C47" i="5"/>
  <c r="C31" i="5"/>
  <c r="C43" i="5"/>
  <c r="C19" i="5"/>
  <c r="L19" i="5" s="1"/>
  <c r="B8" i="6" s="1"/>
  <c r="L23" i="5"/>
  <c r="B10" i="6" s="1"/>
  <c r="C29" i="5"/>
  <c r="C17" i="5"/>
  <c r="L17" i="5" s="1"/>
  <c r="B6" i="6" s="1"/>
  <c r="C41" i="5"/>
  <c r="L47" i="5"/>
  <c r="C10" i="6" s="1"/>
  <c r="L41" i="5"/>
  <c r="C6" i="6" s="1"/>
  <c r="C30" i="5"/>
  <c r="C18" i="5"/>
  <c r="L18" i="5" s="1"/>
  <c r="B9" i="6" s="1"/>
  <c r="C42" i="5"/>
  <c r="C21" i="5"/>
  <c r="C33" i="5"/>
  <c r="C45" i="5"/>
  <c r="L45" i="5" s="1"/>
  <c r="C5" i="6" s="1"/>
  <c r="L42" i="5"/>
  <c r="C9" i="6" s="1"/>
  <c r="L31" i="5"/>
  <c r="D8" i="6" s="1"/>
  <c r="L29" i="5"/>
  <c r="D6" i="6" s="1"/>
  <c r="L33" i="5"/>
  <c r="D5" i="6" s="1"/>
  <c r="L30" i="5"/>
  <c r="D9" i="6" s="1"/>
  <c r="L21" i="5"/>
  <c r="B5" i="6" s="1"/>
  <c r="L43" i="5"/>
  <c r="C8" i="6" s="1"/>
  <c r="L34" i="5"/>
  <c r="D11" i="6" s="1"/>
  <c r="C27" i="5"/>
  <c r="L27" i="5" s="1"/>
  <c r="D3" i="6" s="1"/>
  <c r="C15" i="5"/>
  <c r="L15" i="5" s="1"/>
  <c r="B3" i="6" s="1"/>
  <c r="C39" i="5"/>
  <c r="L39" i="5" s="1"/>
  <c r="C3" i="6" s="1"/>
</calcChain>
</file>

<file path=xl/sharedStrings.xml><?xml version="1.0" encoding="utf-8"?>
<sst xmlns="http://schemas.openxmlformats.org/spreadsheetml/2006/main" count="277" uniqueCount="174">
  <si>
    <t>Fundamental Objectives</t>
  </si>
  <si>
    <t>results model-based clustering heirarchical model (Mclust in R) from erie_waterbirdassemblagemetric.R using IWMM data from 2013-2014; removed 22 species with counts &lt; 0.5% of total sum counts (n = 17 species left)</t>
  </si>
  <si>
    <t>Data and analysis for impoundment removal decision included in Erie NWR CCP - Completed September 2017</t>
  </si>
  <si>
    <t>Contact</t>
  </si>
  <si>
    <t>Email</t>
  </si>
  <si>
    <t>Position</t>
  </si>
  <si>
    <t>Rachel Katz</t>
  </si>
  <si>
    <t>Aquatic Connectivity</t>
  </si>
  <si>
    <t>Method</t>
  </si>
  <si>
    <t>rachel_katz@ fws.gov</t>
  </si>
  <si>
    <t>DNRCP Biometrician</t>
  </si>
  <si>
    <t>Becky Longnecker</t>
  </si>
  <si>
    <t xml:space="preserve">rebecca_longenecker@fws.gov </t>
  </si>
  <si>
    <t>DNRCP Wildlife Biologist</t>
  </si>
  <si>
    <t>Melissa Athouse</t>
  </si>
  <si>
    <t xml:space="preserve">melissa_althouse@fws.gov </t>
  </si>
  <si>
    <t>Erie NWR Wildlife Biologist</t>
  </si>
  <si>
    <t>Vicki Muller</t>
  </si>
  <si>
    <t>vicki_muller@fws.gov</t>
  </si>
  <si>
    <t>Impoundment</t>
  </si>
  <si>
    <t>Erie NWR Wildlife Refuge Manager</t>
  </si>
  <si>
    <t>Tom Bonetti</t>
  </si>
  <si>
    <t xml:space="preserve">tom_bonetti@fws.gov </t>
  </si>
  <si>
    <t>DNRCP Planner</t>
  </si>
  <si>
    <t>cluster</t>
  </si>
  <si>
    <t>assemblage1</t>
  </si>
  <si>
    <t>assemblage2</t>
  </si>
  <si>
    <t>assemblage3</t>
  </si>
  <si>
    <t>assemblage4</t>
  </si>
  <si>
    <t>assemblage5</t>
  </si>
  <si>
    <t>assemblage6</t>
  </si>
  <si>
    <t>assemblage7</t>
  </si>
  <si>
    <t>assemblage8</t>
  </si>
  <si>
    <t>assemblage9</t>
  </si>
  <si>
    <t>Wildlife Use</t>
  </si>
  <si>
    <t>Visitor use &amp; experience</t>
  </si>
  <si>
    <t>mean counts</t>
  </si>
  <si>
    <t>Feasibility</t>
  </si>
  <si>
    <t>Alternative For Removal: Impoundment Unit 
(grouped by tributary)</t>
  </si>
  <si>
    <t>Cooper's Marsh         1 0 0 0 0 0 0 0 0</t>
  </si>
  <si>
    <t>Quantity of restored reaches</t>
  </si>
  <si>
    <t>Passability of restored reaches</t>
  </si>
  <si>
    <t>Dead Creek Marsh       0 1 0 0 0 0 0 0 0</t>
  </si>
  <si>
    <t>Meyers Pond            0 0 1 0 0 0 0 0 0</t>
  </si>
  <si>
    <t>Brook trout density</t>
  </si>
  <si>
    <t>Peterson's Pond        1 0 0 0 0 0 0 0 0</t>
  </si>
  <si>
    <t>ROC Waterbirds</t>
  </si>
  <si>
    <t>Invasive Waterbirds</t>
  </si>
  <si>
    <t>Fishing access</t>
  </si>
  <si>
    <t>Wildlife viewing opportunities</t>
  </si>
  <si>
    <t>Trail access and use</t>
  </si>
  <si>
    <t>Pool 4                 0 0 0 1 0 0 0 0 0</t>
  </si>
  <si>
    <t>Partner support</t>
  </si>
  <si>
    <t>Pool 7N                1 0 0 0 0 0 0 0 0</t>
  </si>
  <si>
    <t>Pool 7S                1 0 0 0 0 0 0 0 0</t>
  </si>
  <si>
    <t>Removal feasibility</t>
  </si>
  <si>
    <t>Metric</t>
  </si>
  <si>
    <t>Pool 9                 0 0 0 0 1 0 0 0 0</t>
  </si>
  <si>
    <t xml:space="preserve">Quantity of restored stream (km; from downstream of impoundment to headwater source or next impassable barrier) </t>
  </si>
  <si>
    <t>Pool B                 0 0 0 0 0 1 0 0 0</t>
  </si>
  <si>
    <t>Pool C                 0 0 0 0 0 0 1 0 0</t>
  </si>
  <si>
    <t>Average passability (passability score x affected km per km)</t>
  </si>
  <si>
    <t>Pool D                 1 0 0 0 0 0 0 0 0</t>
  </si>
  <si>
    <t>Pool H                 0 0 0 0 0 0 0 1 0</t>
  </si>
  <si>
    <t>Brook trout density near restored reach after impoundment removal (predicted density: 0 = 0 fish/100m2, 5 = 0-10 fish/100 m2, 50 = 10-100 fish/100 m2)</t>
  </si>
  <si>
    <t>% decline in total counts of 6 focal ROC species</t>
  </si>
  <si>
    <t>% decline in 2 invasive waterbird species (Canada Goose and Mute Swan)</t>
  </si>
  <si>
    <t>Number of impoundments available for fishing opportunities</t>
  </si>
  <si>
    <t>Number of impoundments available for wildlife viewing</t>
  </si>
  <si>
    <t>1= impacted trail, 0 = no impact</t>
  </si>
  <si>
    <t>1 = high support, 5 = no support</t>
  </si>
  <si>
    <t>1 = simple, easy
2 = less complex, more feasible
3 = complex, but feasbile
4 = more complex, somewhat feasible 
5 = very complex, potentially infeasible</t>
  </si>
  <si>
    <t>Pool K                 0 0 0 0 0 1 0 0 0</t>
  </si>
  <si>
    <t>Pool N                 0 0 0 0 0 1 0 0 0</t>
  </si>
  <si>
    <t>Desired Direction</t>
  </si>
  <si>
    <t>Reitz Pond             0 0 0 0 0 0 0 0 1</t>
  </si>
  <si>
    <t>Maximize</t>
  </si>
  <si>
    <t>Minimize</t>
  </si>
  <si>
    <t>Pools B + N</t>
  </si>
  <si>
    <t>Teepleville Road Marsh 1 0 0 0 0 0 0 0 0</t>
  </si>
  <si>
    <t>sum counts</t>
  </si>
  <si>
    <t>Peterson's Pond        0 0 0 1 0 0 0 0 0</t>
  </si>
  <si>
    <t>Pool 4                 0 0 0 0 1 0 0 0 0</t>
  </si>
  <si>
    <t>Pool 7S                0 0 0 1 0 0 0 0 0</t>
  </si>
  <si>
    <t>Pool 9                 0 0 0 0 0 1 0 0 0</t>
  </si>
  <si>
    <t>Pool B                 0 0 0 0 0 0 1 0 0</t>
  </si>
  <si>
    <t>Pool C                 1 0 0 0 0 0 0 0 0</t>
  </si>
  <si>
    <t>Pool K                 0 0 0 0 0 0 0 0 1</t>
  </si>
  <si>
    <t>Pool N                 0 0 0 0 0 0 0 0 1</t>
  </si>
  <si>
    <t>Cooper's Marsh</t>
  </si>
  <si>
    <t>Reitz Pond             0 0 0 0 0 0 1 0 0</t>
  </si>
  <si>
    <t>Teepleville Road Marsh 0 0 0 1 0 0 0 0 0</t>
  </si>
  <si>
    <t>Pools C + D, Office Pool</t>
  </si>
  <si>
    <t>Alternative</t>
  </si>
  <si>
    <t>sum count</t>
  </si>
  <si>
    <t>mean count</t>
  </si>
  <si>
    <t>Meyer's Pond, Pools K + H</t>
  </si>
  <si>
    <t>Pool K</t>
  </si>
  <si>
    <t>Pool 4</t>
  </si>
  <si>
    <t>Pool N</t>
  </si>
  <si>
    <t>Pool H</t>
  </si>
  <si>
    <t>Reitz Pond</t>
  </si>
  <si>
    <t>Pool B</t>
  </si>
  <si>
    <t>Pool 9</t>
  </si>
  <si>
    <t>Peterson's Pond</t>
  </si>
  <si>
    <t>Pool 7S + Pool 7N</t>
  </si>
  <si>
    <t>Pool 7S</t>
  </si>
  <si>
    <t>Teepleville Road Marsh</t>
  </si>
  <si>
    <t>Meyers Pond</t>
  </si>
  <si>
    <t>Dead Creek Marsh</t>
  </si>
  <si>
    <t>Pool C</t>
  </si>
  <si>
    <t>Pool 7N</t>
  </si>
  <si>
    <t>Pool D</t>
  </si>
  <si>
    <t>KEY for ROC and Invasive Metrics</t>
  </si>
  <si>
    <t>all impoundments (sum counts)</t>
  </si>
  <si>
    <t>Listed as Priority ROC in CCP</t>
  </si>
  <si>
    <t>Listed anywhere in CCP</t>
  </si>
  <si>
    <t>1    American Black Duck   183</t>
  </si>
  <si>
    <t>yes</t>
  </si>
  <si>
    <t>2          American Coot    34</t>
  </si>
  <si>
    <t>no</t>
  </si>
  <si>
    <t>3       Blue-winged Teal    72</t>
  </si>
  <si>
    <t>4           Canada Goose  2999</t>
  </si>
  <si>
    <t>yes, but reduce (nuisance)</t>
  </si>
  <si>
    <t>5                 Dunlin   244</t>
  </si>
  <si>
    <t>6       Great Blue Heron   138</t>
  </si>
  <si>
    <t>7     Greater Yellowlegs   544</t>
  </si>
  <si>
    <t>other benefiting species</t>
  </si>
  <si>
    <t>8      Green-winged Teal    33</t>
  </si>
  <si>
    <t>9       Hooded Merganser    55</t>
  </si>
  <si>
    <t>floodplain forest nesting/riparian habitat (objective 1.2)</t>
  </si>
  <si>
    <t>10      Lesser Yellowlegs    88</t>
  </si>
  <si>
    <t>11                Mallard   356</t>
  </si>
  <si>
    <t>12              Mute Swan   153</t>
  </si>
  <si>
    <t>invasive control (all alternatives)</t>
  </si>
  <si>
    <t>13      Northern Shoveler    47</t>
  </si>
  <si>
    <t>14       Ring-necked Duck    93</t>
  </si>
  <si>
    <t>15 Semipalmated Sandpiper   270</t>
  </si>
  <si>
    <t>16            Tundra Swan    71</t>
  </si>
  <si>
    <t>17              Wood Duck   968</t>
  </si>
  <si>
    <t>Sum counts of Waterbirds Per Impoundment</t>
  </si>
  <si>
    <t>sum count across all impoundments</t>
  </si>
  <si>
    <t>pools k, h and meyers pond</t>
  </si>
  <si>
    <t>pool 9</t>
  </si>
  <si>
    <t>pool 4</t>
  </si>
  <si>
    <t>pool b and n</t>
  </si>
  <si>
    <t>pool 7s and 7n</t>
  </si>
  <si>
    <t>Pools C + D, (no Office Pool pool)</t>
  </si>
  <si>
    <t>NEW METRICS</t>
  </si>
  <si>
    <t>% Lost of ROC species</t>
  </si>
  <si>
    <t xml:space="preserve">% Remaining ROC species </t>
  </si>
  <si>
    <t>% Decline in invasive waterbirds</t>
  </si>
  <si>
    <t>% Lost of ROC + other CCP</t>
  </si>
  <si>
    <t>Hypothetical Alternative (remove impoundment X)</t>
  </si>
  <si>
    <t>Refuge Manager's Preference</t>
  </si>
  <si>
    <t>Project Leader's Preference</t>
  </si>
  <si>
    <t>combined score</t>
  </si>
  <si>
    <t>weight</t>
  </si>
  <si>
    <t>objective</t>
  </si>
  <si>
    <t>measurable attribute</t>
  </si>
  <si>
    <t>desired direction</t>
  </si>
  <si>
    <t>worst possible outcome (across all alternatives for restoration)</t>
  </si>
  <si>
    <t>best possible outcome (across all alternatives for restoration)</t>
  </si>
  <si>
    <t>rank (1 = first choice)</t>
  </si>
  <si>
    <t>score (100 = 1st choice, 1 = last choice)</t>
  </si>
  <si>
    <t>Normalized Scores (1 = best outcome, 0 = worst outcome)</t>
  </si>
  <si>
    <t>Results (Utility/Performance Score)</t>
  </si>
  <si>
    <t>Performance score</t>
  </si>
  <si>
    <t>RM's Scores</t>
  </si>
  <si>
    <t>PL's Scores</t>
  </si>
  <si>
    <t>Combined (50/50 Vicki/Tom)</t>
  </si>
  <si>
    <t>Total Score (Utility)</t>
  </si>
  <si>
    <t>Tom's Weighed Score (all calculations)</t>
  </si>
  <si>
    <t>Vicki's Weighted Score (all calculations)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</si>
</sst>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0.000"/>
  </numFmts>
  <fonts count="16">
    <font>
      <sz val="10"/>
      <color rgb="FF000000"/>
      <name val="Arial"/>
    </font>
    <font>
      <sz val="8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1"/>
      <color rgb="FF000000"/>
      <name val="Inconsolata"/>
    </font>
    <font>
      <sz val="10"/>
      <color rgb="FFFF0000"/>
      <name val="Arial"/>
    </font>
    <font>
      <sz val="10"/>
      <color rgb="FFFF00FF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8"/>
      <name val="Arial"/>
    </font>
    <font>
      <i/>
      <sz val="10"/>
      <name val="Arial"/>
    </font>
    <font>
      <b/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D666"/>
        <bgColor rgb="FFFFD666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4" xfId="0" applyFont="1" applyBorder="1" applyAlignment="1"/>
    <xf numFmtId="0" fontId="1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3" fillId="0" borderId="4" xfId="0" applyFont="1" applyBorder="1"/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7" fillId="2" borderId="0" xfId="0" applyFont="1" applyFill="1" applyAlignment="1"/>
    <xf numFmtId="1" fontId="1" fillId="0" borderId="0" xfId="0" applyNumberFormat="1" applyFont="1" applyAlignment="1">
      <alignment horizontal="left" vertical="top"/>
    </xf>
    <xf numFmtId="0" fontId="3" fillId="0" borderId="5" xfId="0" applyFont="1" applyBorder="1" applyAlignment="1">
      <alignment horizontal="left"/>
    </xf>
    <xf numFmtId="2" fontId="6" fillId="0" borderId="0" xfId="0" applyNumberFormat="1" applyFont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2" fontId="1" fillId="0" borderId="0" xfId="0" applyNumberFormat="1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0" fontId="3" fillId="0" borderId="6" xfId="0" applyFon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4" borderId="0" xfId="0" applyFont="1" applyFill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5" borderId="0" xfId="0" applyFont="1" applyFill="1" applyAlignment="1">
      <alignment horizontal="left"/>
    </xf>
    <xf numFmtId="0" fontId="3" fillId="0" borderId="4" xfId="0" applyFont="1" applyBorder="1" applyAlignment="1">
      <alignment horizontal="left" vertical="top"/>
    </xf>
    <xf numFmtId="0" fontId="1" fillId="6" borderId="0" xfId="0" applyFont="1" applyFill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5" borderId="7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3" borderId="0" xfId="0" applyFont="1" applyFill="1" applyAlignment="1">
      <alignment horizontal="left" vertical="top"/>
    </xf>
    <xf numFmtId="0" fontId="3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6" borderId="5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0" fillId="6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8" fillId="6" borderId="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2" fontId="3" fillId="0" borderId="7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/>
    <xf numFmtId="0" fontId="11" fillId="0" borderId="0" xfId="0" applyFont="1" applyAlignment="1">
      <alignment wrapText="1"/>
    </xf>
    <xf numFmtId="1" fontId="1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4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166" fontId="12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center" wrapText="1"/>
    </xf>
    <xf numFmtId="0" fontId="14" fillId="0" borderId="0" xfId="0" applyFont="1" applyAlignment="1"/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2" fillId="0" borderId="0" xfId="0" applyFont="1"/>
    <xf numFmtId="0" fontId="15" fillId="0" borderId="0" xfId="0" applyFont="1" applyAlignment="1">
      <alignment horizontal="left" wrapText="1"/>
    </xf>
    <xf numFmtId="2" fontId="15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/>
    </xf>
    <xf numFmtId="164" fontId="1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horizontal="left"/>
    </xf>
    <xf numFmtId="0" fontId="0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2" fontId="11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vertical="top" wrapText="1"/>
    </xf>
    <xf numFmtId="164" fontId="11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/>
    </xf>
    <xf numFmtId="1" fontId="11" fillId="0" borderId="0" xfId="0" applyNumberFormat="1" applyFont="1" applyAlignment="1">
      <alignment vertical="top" wrapText="1"/>
    </xf>
    <xf numFmtId="2" fontId="11" fillId="0" borderId="9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11" fillId="0" borderId="9" xfId="0" applyFont="1" applyBorder="1" applyAlignment="1">
      <alignment horizontal="center" vertical="top"/>
    </xf>
    <xf numFmtId="164" fontId="11" fillId="0" borderId="9" xfId="0" applyNumberFormat="1" applyFont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 wrapText="1"/>
    </xf>
    <xf numFmtId="2" fontId="12" fillId="0" borderId="0" xfId="0" applyNumberFormat="1" applyFont="1" applyAlignment="1">
      <alignment horizontal="center" vertical="center"/>
    </xf>
    <xf numFmtId="0" fontId="4" fillId="0" borderId="10" xfId="0" applyFont="1" applyBorder="1" applyAlignment="1"/>
    <xf numFmtId="0" fontId="5" fillId="2" borderId="1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results!$B$2</c:f>
              <c:strCache>
                <c:ptCount val="1"/>
                <c:pt idx="0">
                  <c:v>Performance score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results!$A$3:$A$11</c:f>
              <c:strCache>
                <c:ptCount val="9"/>
                <c:pt idx="0">
                  <c:v>Pools B + N</c:v>
                </c:pt>
                <c:pt idx="1">
                  <c:v>Cooper's Marsh</c:v>
                </c:pt>
                <c:pt idx="2">
                  <c:v>Pool 9</c:v>
                </c:pt>
                <c:pt idx="3">
                  <c:v>Pools C + D, Office Pool</c:v>
                </c:pt>
                <c:pt idx="4">
                  <c:v>Pool 7S + Pool 7N</c:v>
                </c:pt>
                <c:pt idx="5">
                  <c:v>Pool 7N</c:v>
                </c:pt>
                <c:pt idx="6">
                  <c:v>Pool 4</c:v>
                </c:pt>
                <c:pt idx="7">
                  <c:v>Reitz Pond</c:v>
                </c:pt>
                <c:pt idx="8">
                  <c:v>Meyer's Pond, Pools K + H</c:v>
                </c:pt>
              </c:strCache>
            </c:strRef>
          </c:cat>
          <c:val>
            <c:numRef>
              <c:f>results!$B$3:$B$11</c:f>
              <c:numCache>
                <c:formatCode>0.000</c:formatCode>
                <c:ptCount val="9"/>
                <c:pt idx="0">
                  <c:v>0.61083914079465995</c:v>
                </c:pt>
                <c:pt idx="1">
                  <c:v>0.50417969981191046</c:v>
                </c:pt>
                <c:pt idx="2">
                  <c:v>0.48910130505497507</c:v>
                </c:pt>
                <c:pt idx="3">
                  <c:v>0.44919321787969402</c:v>
                </c:pt>
                <c:pt idx="4">
                  <c:v>0.41943967657925491</c:v>
                </c:pt>
                <c:pt idx="5">
                  <c:v>0.40563844653200865</c:v>
                </c:pt>
                <c:pt idx="6">
                  <c:v>0.3432451119882447</c:v>
                </c:pt>
                <c:pt idx="7">
                  <c:v>0.33963580548942435</c:v>
                </c:pt>
                <c:pt idx="8">
                  <c:v>0.24218415191249981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79552"/>
        <c:axId val="85081088"/>
      </c:barChart>
      <c:catAx>
        <c:axId val="8507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Alternatives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5081088"/>
        <c:crosses val="autoZero"/>
        <c:auto val="1"/>
        <c:lblAlgn val="ctr"/>
        <c:lblOffset val="100"/>
        <c:noMultiLvlLbl val="0"/>
      </c:catAx>
      <c:valAx>
        <c:axId val="85081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Performance Score</a:t>
                </a:r>
              </a:p>
            </c:rich>
          </c:tx>
          <c:layout>
            <c:manualLayout>
              <c:xMode val="edge"/>
              <c:yMode val="edge"/>
              <c:x val="1.2158054711246201E-2"/>
              <c:y val="0.2817697787776528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8507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12</xdr:row>
      <xdr:rowOff>66676</xdr:rowOff>
    </xdr:from>
    <xdr:to>
      <xdr:col>8</xdr:col>
      <xdr:colOff>952500</xdr:colOff>
      <xdr:row>34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5"/>
  <sheetViews>
    <sheetView tabSelected="1" workbookViewId="0">
      <selection activeCell="C17" sqref="C17"/>
    </sheetView>
  </sheetViews>
  <sheetFormatPr defaultColWidth="14.42578125" defaultRowHeight="15.75" customHeight="1"/>
  <cols>
    <col min="1" max="1" width="17.42578125" customWidth="1"/>
    <col min="2" max="2" width="27.5703125" bestFit="1" customWidth="1"/>
    <col min="3" max="3" width="30.5703125" bestFit="1" customWidth="1"/>
  </cols>
  <sheetData>
    <row r="1" spans="1:26" ht="17.25" customHeight="1">
      <c r="A1" s="4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130" t="s">
        <v>3</v>
      </c>
      <c r="B2" s="130" t="s">
        <v>4</v>
      </c>
      <c r="C2" s="130" t="s">
        <v>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131" t="s">
        <v>6</v>
      </c>
      <c r="B3" s="131" t="s">
        <v>9</v>
      </c>
      <c r="C3" s="130" t="s">
        <v>10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130" t="s">
        <v>11</v>
      </c>
      <c r="B4" s="130" t="s">
        <v>12</v>
      </c>
      <c r="C4" s="130" t="s">
        <v>13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130" t="s">
        <v>14</v>
      </c>
      <c r="B5" s="130" t="s">
        <v>15</v>
      </c>
      <c r="C5" s="130" t="s">
        <v>16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130" t="s">
        <v>17</v>
      </c>
      <c r="B6" s="131" t="s">
        <v>18</v>
      </c>
      <c r="C6" s="131" t="s">
        <v>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130" t="s">
        <v>21</v>
      </c>
      <c r="B7" s="130" t="s">
        <v>22</v>
      </c>
      <c r="C7" s="130" t="s">
        <v>23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>
      <c r="A12" s="6"/>
      <c r="B12" s="6"/>
      <c r="C12" s="6"/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51"/>
  <sheetViews>
    <sheetView workbookViewId="0">
      <pane xSplit="1" topLeftCell="B1" activePane="topRight" state="frozen"/>
      <selection pane="topRight" activeCell="G14" sqref="G14"/>
    </sheetView>
  </sheetViews>
  <sheetFormatPr defaultColWidth="14.42578125" defaultRowHeight="15.75" customHeight="1"/>
  <cols>
    <col min="1" max="1" width="24.7109375" customWidth="1"/>
    <col min="2" max="3" width="15.28515625" bestFit="1" customWidth="1"/>
    <col min="4" max="11" width="14.42578125" customWidth="1"/>
    <col min="12" max="17" width="6.140625" customWidth="1"/>
  </cols>
  <sheetData>
    <row r="1" spans="1:17" ht="12.75">
      <c r="A1" s="1" t="s">
        <v>0</v>
      </c>
      <c r="B1" s="107" t="s">
        <v>7</v>
      </c>
      <c r="C1" s="107"/>
      <c r="D1" s="107" t="s">
        <v>34</v>
      </c>
      <c r="E1" s="107"/>
      <c r="F1" s="107"/>
      <c r="G1" s="107" t="s">
        <v>35</v>
      </c>
      <c r="H1" s="107"/>
      <c r="I1" s="107"/>
      <c r="J1" s="107" t="s">
        <v>37</v>
      </c>
      <c r="K1" s="107"/>
      <c r="L1" s="12"/>
      <c r="M1" s="12"/>
      <c r="N1" s="12"/>
      <c r="O1" s="12"/>
      <c r="P1" s="12"/>
      <c r="Q1" s="12"/>
    </row>
    <row r="2" spans="1:17" ht="33.75">
      <c r="A2" s="14" t="s">
        <v>38</v>
      </c>
      <c r="B2" s="105" t="s">
        <v>40</v>
      </c>
      <c r="C2" s="106" t="s">
        <v>41</v>
      </c>
      <c r="D2" s="105" t="s">
        <v>44</v>
      </c>
      <c r="E2" s="105" t="s">
        <v>46</v>
      </c>
      <c r="F2" s="105" t="s">
        <v>47</v>
      </c>
      <c r="G2" s="105" t="s">
        <v>48</v>
      </c>
      <c r="H2" s="105" t="s">
        <v>49</v>
      </c>
      <c r="I2" s="105" t="s">
        <v>50</v>
      </c>
      <c r="J2" s="105" t="s">
        <v>52</v>
      </c>
      <c r="K2" s="105" t="s">
        <v>55</v>
      </c>
      <c r="L2" s="12"/>
      <c r="M2" s="12"/>
      <c r="N2" s="12"/>
      <c r="O2" s="12"/>
      <c r="P2" s="12"/>
      <c r="Q2" s="12"/>
    </row>
    <row r="3" spans="1:17" ht="112.5">
      <c r="A3" s="1" t="s">
        <v>56</v>
      </c>
      <c r="B3" s="17" t="s">
        <v>58</v>
      </c>
      <c r="C3" s="18" t="s">
        <v>61</v>
      </c>
      <c r="D3" s="17" t="s">
        <v>64</v>
      </c>
      <c r="E3" s="17" t="s">
        <v>65</v>
      </c>
      <c r="F3" s="17" t="s">
        <v>66</v>
      </c>
      <c r="G3" s="14" t="s">
        <v>67</v>
      </c>
      <c r="H3" s="14" t="s">
        <v>68</v>
      </c>
      <c r="I3" s="14" t="s">
        <v>69</v>
      </c>
      <c r="J3" s="14" t="s">
        <v>70</v>
      </c>
      <c r="K3" s="17" t="s">
        <v>71</v>
      </c>
      <c r="L3" s="12"/>
      <c r="M3" s="12"/>
      <c r="N3" s="19"/>
      <c r="O3" s="12"/>
      <c r="P3" s="12"/>
      <c r="Q3" s="12"/>
    </row>
    <row r="4" spans="1:17" ht="15.75" customHeight="1">
      <c r="A4" s="12" t="s">
        <v>74</v>
      </c>
      <c r="B4" s="1" t="s">
        <v>76</v>
      </c>
      <c r="C4" s="20" t="s">
        <v>76</v>
      </c>
      <c r="D4" s="12" t="s">
        <v>76</v>
      </c>
      <c r="E4" s="12" t="s">
        <v>77</v>
      </c>
      <c r="F4" s="12" t="s">
        <v>76</v>
      </c>
      <c r="G4" s="12" t="s">
        <v>76</v>
      </c>
      <c r="H4" s="12" t="s">
        <v>76</v>
      </c>
      <c r="I4" s="12" t="s">
        <v>77</v>
      </c>
      <c r="J4" s="12" t="s">
        <v>77</v>
      </c>
      <c r="K4" s="12" t="s">
        <v>77</v>
      </c>
      <c r="L4" s="12"/>
      <c r="M4" s="12"/>
      <c r="N4" s="12"/>
      <c r="O4" s="12"/>
      <c r="P4" s="12"/>
      <c r="Q4" s="12"/>
    </row>
    <row r="5" spans="1:17" ht="15.75" customHeight="1">
      <c r="A5" s="12" t="s">
        <v>78</v>
      </c>
      <c r="B5" s="22">
        <v>3.4529999999999998</v>
      </c>
      <c r="C5" s="25">
        <f>(((0.119+0.371+0.23)*0.608)+(0.01*608)+(2.723*1))/B5</f>
        <v>2.6761540689255718</v>
      </c>
      <c r="D5" s="26">
        <v>0</v>
      </c>
      <c r="E5" s="27">
        <f>waterbirdmetric!F94</f>
        <v>5.1484230055658626</v>
      </c>
      <c r="F5" s="25">
        <f>waterbirdmetric!F96</f>
        <v>18.781725888324875</v>
      </c>
      <c r="G5" s="12">
        <v>5</v>
      </c>
      <c r="H5" s="12">
        <v>6</v>
      </c>
      <c r="I5" s="12">
        <v>0</v>
      </c>
      <c r="J5" s="12">
        <v>3</v>
      </c>
      <c r="K5" s="1">
        <v>2</v>
      </c>
      <c r="L5" s="12"/>
      <c r="M5" s="12"/>
      <c r="N5" s="12"/>
      <c r="O5" s="12"/>
      <c r="P5" s="12"/>
      <c r="Q5" s="12"/>
    </row>
    <row r="6" spans="1:17" ht="15.75" customHeight="1">
      <c r="A6" s="12" t="s">
        <v>89</v>
      </c>
      <c r="B6" s="22">
        <v>0.68</v>
      </c>
      <c r="C6" s="27">
        <v>1</v>
      </c>
      <c r="D6" s="26">
        <v>0</v>
      </c>
      <c r="E6" s="27">
        <f>waterbirdmetric!K94</f>
        <v>0.88126159554730976</v>
      </c>
      <c r="F6" s="25">
        <f>waterbirdmetric!K96</f>
        <v>3.9340101522842641</v>
      </c>
      <c r="G6" s="12">
        <v>5</v>
      </c>
      <c r="H6" s="12">
        <v>6</v>
      </c>
      <c r="I6" s="12">
        <v>0</v>
      </c>
      <c r="J6" s="12">
        <v>1</v>
      </c>
      <c r="K6" s="1">
        <v>2</v>
      </c>
      <c r="L6" s="12"/>
      <c r="M6" s="12"/>
      <c r="N6" s="12"/>
      <c r="O6" s="12"/>
      <c r="P6" s="12"/>
      <c r="Q6" s="12"/>
    </row>
    <row r="7" spans="1:17" ht="15.75" customHeight="1">
      <c r="A7" s="12" t="s">
        <v>92</v>
      </c>
      <c r="B7" s="32">
        <f>(1.493+0.716+0.082+0.018+0.32)</f>
        <v>2.6289999999999996</v>
      </c>
      <c r="C7" s="25">
        <f>(((1.493-0.06+0.018)*0.608)+((0.06+0.716-0.04)*0.493)+((0.082+0.04+0.02)*0.608)+(0.33)*1)/B7</f>
        <v>0.6319482693039179</v>
      </c>
      <c r="D7" s="36">
        <v>5</v>
      </c>
      <c r="E7" s="27">
        <f>waterbirdmetric!J94</f>
        <v>0.88126159554730976</v>
      </c>
      <c r="F7" s="25">
        <f>waterbirdmetric!J96</f>
        <v>5.5520304568527923</v>
      </c>
      <c r="G7" s="12">
        <v>5</v>
      </c>
      <c r="H7" s="12">
        <v>5</v>
      </c>
      <c r="I7" s="12">
        <v>1</v>
      </c>
      <c r="J7" s="12">
        <v>2</v>
      </c>
      <c r="K7" s="1">
        <v>1</v>
      </c>
      <c r="L7" s="12"/>
      <c r="M7" s="12"/>
      <c r="N7" s="12"/>
      <c r="O7" s="12"/>
      <c r="P7" s="12"/>
      <c r="Q7" s="12"/>
    </row>
    <row r="8" spans="1:17" ht="15.75" customHeight="1">
      <c r="A8" s="12" t="s">
        <v>98</v>
      </c>
      <c r="B8" s="22">
        <v>7.625</v>
      </c>
      <c r="C8" s="25">
        <f>(((0.011+0.046+0.203+0.326+0.445+0.459+0.289+0.074+0.378+0.117+0.16+0.07+0.69)*1)+(0.11*0.608)+(0.27*0.903)+((0.326+0.045+2.378+0.183+0.111+1.27)*0.608))/B8</f>
        <v>0.81324511475409833</v>
      </c>
      <c r="D8" s="40">
        <v>50</v>
      </c>
      <c r="E8" s="27">
        <f>waterbirdmetric!E94</f>
        <v>39.935064935064936</v>
      </c>
      <c r="F8" s="25">
        <f>waterbirdmetric!E96</f>
        <v>12.404822335025381</v>
      </c>
      <c r="G8" s="12">
        <v>4</v>
      </c>
      <c r="H8" s="12">
        <v>6</v>
      </c>
      <c r="I8" s="12">
        <v>0</v>
      </c>
      <c r="J8" s="12">
        <v>3</v>
      </c>
      <c r="K8" s="1">
        <v>4</v>
      </c>
      <c r="L8" s="12"/>
      <c r="M8" s="12"/>
      <c r="N8" s="12"/>
      <c r="O8" s="12"/>
      <c r="P8" s="12"/>
      <c r="Q8" s="12"/>
    </row>
    <row r="9" spans="1:17" ht="15.75" customHeight="1">
      <c r="A9" s="1" t="s">
        <v>111</v>
      </c>
      <c r="B9" s="22">
        <v>2.3359999999999999</v>
      </c>
      <c r="C9" s="25">
        <f>((0.6*1)+(0.66*0.41)+(1.08*0.514))/B9</f>
        <v>0.61032534246575354</v>
      </c>
      <c r="D9" s="44">
        <v>5</v>
      </c>
      <c r="E9" s="27">
        <f>waterbirdmetric!H94</f>
        <v>1.9016697588126159</v>
      </c>
      <c r="F9" s="25">
        <f>waterbirdmetric!H96</f>
        <v>2.6015228426395942</v>
      </c>
      <c r="G9" s="1">
        <v>5</v>
      </c>
      <c r="H9" s="1">
        <v>6</v>
      </c>
      <c r="I9" s="1">
        <v>0</v>
      </c>
      <c r="J9" s="1">
        <v>3</v>
      </c>
      <c r="K9" s="1">
        <v>2</v>
      </c>
      <c r="L9" s="12"/>
      <c r="M9" s="12"/>
      <c r="N9" s="12"/>
      <c r="O9" s="12"/>
      <c r="P9" s="12"/>
      <c r="Q9" s="12"/>
    </row>
    <row r="10" spans="1:17" ht="15.75" customHeight="1">
      <c r="A10" s="1" t="s">
        <v>105</v>
      </c>
      <c r="B10" s="25">
        <f>B9+1.83</f>
        <v>4.1660000000000004</v>
      </c>
      <c r="C10" s="27">
        <f>((0.66*1)+((1.399-0.23)*0.685)+(0.6*1)+(0.66*0.41)+(1.08*0.514))/B10</f>
        <v>0.69286725876140176</v>
      </c>
      <c r="D10" s="44">
        <v>5</v>
      </c>
      <c r="E10" s="27">
        <f>waterbirdmetric!G94</f>
        <v>4.1743970315398888</v>
      </c>
      <c r="F10" s="25">
        <f>waterbirdmetric!G96</f>
        <v>3.7753807106598987</v>
      </c>
      <c r="G10" s="1">
        <v>5</v>
      </c>
      <c r="H10" s="1">
        <v>6</v>
      </c>
      <c r="I10" s="1">
        <v>0</v>
      </c>
      <c r="J10" s="1">
        <v>3</v>
      </c>
      <c r="K10" s="1">
        <v>2</v>
      </c>
      <c r="L10" s="12"/>
      <c r="M10" s="12"/>
      <c r="N10" s="12"/>
      <c r="O10" s="12"/>
      <c r="P10" s="12"/>
      <c r="Q10" s="12"/>
    </row>
    <row r="11" spans="1:17" ht="15.75" customHeight="1">
      <c r="A11" s="12" t="s">
        <v>103</v>
      </c>
      <c r="B11" s="22">
        <v>27.917000000000002</v>
      </c>
      <c r="C11" s="25">
        <f>((0.18*0.508)+(1.12*0.608)+((0.918-0.1+0.48)*0.621)+((0.259+0.379)*0.81)+((0.364+0.313+0.04+0.03+0.09)*0.81)+(0.3*0.585)+((0.092+0.055+0.041+0.974+0.607+0.787+0.216+0.323+0.952+0.055+1.44)*0.608)+(7.232*1)+((4.088+0.817-0.17+0.91)*0.861)+(0.67*0.632)+(0.54*0.742)+((0.2637+0.31)*0.748)+(0.35*0.608)+(0.57*0.899))/B11</f>
        <v>0.73034590392950538</v>
      </c>
      <c r="D11" s="40">
        <v>50</v>
      </c>
      <c r="E11" s="27">
        <f>waterbirdmetric!D94</f>
        <v>9.833024118738404</v>
      </c>
      <c r="F11" s="25">
        <f>waterbirdmetric!D96</f>
        <v>26.522842639593907</v>
      </c>
      <c r="G11" s="12">
        <v>4</v>
      </c>
      <c r="H11" s="12">
        <v>5</v>
      </c>
      <c r="I11" s="12">
        <v>0</v>
      </c>
      <c r="J11" s="12">
        <v>5</v>
      </c>
      <c r="K11" s="1">
        <v>5</v>
      </c>
      <c r="L11" s="12"/>
      <c r="M11" s="12"/>
      <c r="N11" s="12"/>
      <c r="O11" s="12"/>
      <c r="P11" s="12"/>
      <c r="Q11" s="12"/>
    </row>
    <row r="12" spans="1:17" ht="15.75" customHeight="1">
      <c r="A12" s="12" t="s">
        <v>96</v>
      </c>
      <c r="B12" s="22">
        <v>3.8839999999999999</v>
      </c>
      <c r="C12" s="25">
        <f>(((1.328+0.092+0.09)*0.782)+((0.036+0.032+0.072+0.096+0.739+0.07+0.173+0.73+0.042-0.09-0.01)*0.673)+(0.51*1))/B12</f>
        <v>0.76281925849639554</v>
      </c>
      <c r="D12" s="36">
        <v>5</v>
      </c>
      <c r="E12" s="27">
        <f>waterbirdmetric!C94</f>
        <v>8.6734693877551017</v>
      </c>
      <c r="F12" s="25">
        <f>waterbirdmetric!C96</f>
        <v>19.321065989847718</v>
      </c>
      <c r="G12" s="12">
        <v>3</v>
      </c>
      <c r="H12" s="12">
        <v>3</v>
      </c>
      <c r="I12" s="12">
        <v>1</v>
      </c>
      <c r="J12" s="12">
        <v>4</v>
      </c>
      <c r="K12" s="1">
        <v>4</v>
      </c>
      <c r="L12" s="12"/>
      <c r="M12" s="12"/>
      <c r="N12" s="12"/>
      <c r="O12" s="12"/>
      <c r="P12" s="12"/>
      <c r="Q12" s="12"/>
    </row>
    <row r="13" spans="1:17" ht="15.75" customHeight="1">
      <c r="A13" s="12" t="s">
        <v>101</v>
      </c>
      <c r="B13" s="22">
        <v>1.129</v>
      </c>
      <c r="C13" s="27">
        <v>1</v>
      </c>
      <c r="D13" s="26">
        <v>0</v>
      </c>
      <c r="E13" s="27">
        <f>waterbirdmetric!I94</f>
        <v>6.1224489795918364</v>
      </c>
      <c r="F13" s="25">
        <f>waterbirdmetric!I96</f>
        <v>4.1243654822335021</v>
      </c>
      <c r="G13" s="12">
        <v>4</v>
      </c>
      <c r="H13" s="12">
        <v>5</v>
      </c>
      <c r="I13" s="12">
        <v>1</v>
      </c>
      <c r="J13" s="12">
        <v>3</v>
      </c>
      <c r="K13" s="1">
        <v>3</v>
      </c>
      <c r="L13" s="12"/>
      <c r="M13" s="12"/>
      <c r="N13" s="12"/>
      <c r="O13" s="12"/>
      <c r="P13" s="12"/>
      <c r="Q13" s="12"/>
    </row>
    <row r="15" spans="1:17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1:17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1:17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1:17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1:17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1:17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1:17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1:17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1:17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1:17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1:17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1:17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1:17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17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1:17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1:17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</row>
    <row r="271" spans="1:17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1:17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1:17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1:17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1:17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1:17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</row>
    <row r="281" spans="1:17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1:17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1:17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1:17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1:17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1:17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1:17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1:17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</row>
    <row r="293" spans="1:17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</row>
    <row r="294" spans="1:17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1:17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</row>
    <row r="296" spans="1:17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1:17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</row>
    <row r="298" spans="1:17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</row>
    <row r="299" spans="1:17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1:17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1:17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</row>
    <row r="303" spans="1:17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</row>
    <row r="304" spans="1:17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1:17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</row>
    <row r="306" spans="1:17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</row>
    <row r="307" spans="1:17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</row>
    <row r="308" spans="1:17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1:17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</row>
    <row r="311" spans="1:17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1:17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</row>
    <row r="313" spans="1:17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</row>
    <row r="314" spans="1:17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1:17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</row>
    <row r="316" spans="1:17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1:17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1:17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</row>
    <row r="319" spans="1:17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</row>
    <row r="320" spans="1:17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</row>
    <row r="321" spans="1:17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</row>
    <row r="322" spans="1:17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</row>
    <row r="323" spans="1:17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</row>
    <row r="324" spans="1:17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</row>
    <row r="325" spans="1:17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</row>
    <row r="326" spans="1:17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</row>
    <row r="327" spans="1:17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</row>
    <row r="328" spans="1:17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</row>
    <row r="329" spans="1:17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</row>
    <row r="331" spans="1:17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</row>
    <row r="332" spans="1:17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</row>
    <row r="333" spans="1:17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</row>
    <row r="334" spans="1:17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</row>
    <row r="335" spans="1:17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</row>
    <row r="336" spans="1:17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</row>
    <row r="337" spans="1:17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</row>
    <row r="338" spans="1:17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</row>
    <row r="339" spans="1:17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1:17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</row>
    <row r="341" spans="1:17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</row>
    <row r="342" spans="1:17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</row>
    <row r="343" spans="1:17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1:17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1:17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1:17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</row>
    <row r="349" spans="1:17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</row>
    <row r="350" spans="1:17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</row>
    <row r="351" spans="1:17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</row>
    <row r="352" spans="1:17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</row>
    <row r="353" spans="1:17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</row>
    <row r="354" spans="1:17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1:17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</row>
    <row r="356" spans="1:17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1:17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</row>
    <row r="358" spans="1:17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</row>
    <row r="359" spans="1:17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</row>
    <row r="360" spans="1:17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</row>
    <row r="361" spans="1:17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</row>
    <row r="362" spans="1:17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1:17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</row>
    <row r="364" spans="1:17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</row>
    <row r="365" spans="1:17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</row>
    <row r="366" spans="1:17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</row>
    <row r="367" spans="1:17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</row>
    <row r="368" spans="1:17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</row>
    <row r="369" spans="1:17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</row>
    <row r="370" spans="1:17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</row>
    <row r="371" spans="1:17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</row>
    <row r="372" spans="1:17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</row>
    <row r="373" spans="1:17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</row>
    <row r="374" spans="1:17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1:17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</row>
    <row r="376" spans="1:17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</row>
    <row r="377" spans="1:17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</row>
    <row r="378" spans="1:17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</row>
    <row r="379" spans="1:17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</row>
    <row r="380" spans="1:17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</row>
    <row r="381" spans="1:17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</row>
    <row r="382" spans="1:17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</row>
    <row r="383" spans="1:17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</row>
    <row r="384" spans="1:17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</row>
    <row r="385" spans="1:17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</row>
    <row r="386" spans="1:17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</row>
    <row r="387" spans="1:17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1:17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</row>
    <row r="389" spans="1:17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</row>
    <row r="390" spans="1:17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</row>
    <row r="391" spans="1:17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</row>
    <row r="392" spans="1:17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</row>
    <row r="393" spans="1:17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1:17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</row>
    <row r="395" spans="1:17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</row>
    <row r="396" spans="1:17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</row>
    <row r="397" spans="1:17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</row>
    <row r="398" spans="1:17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</row>
    <row r="399" spans="1:17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</row>
    <row r="400" spans="1:17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</row>
    <row r="401" spans="1:17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</row>
    <row r="402" spans="1:17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1:17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</row>
    <row r="404" spans="1:17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</row>
    <row r="405" spans="1:17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</row>
    <row r="406" spans="1:17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</row>
    <row r="407" spans="1:17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</row>
    <row r="408" spans="1:17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</row>
    <row r="409" spans="1:17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</row>
    <row r="410" spans="1:17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</row>
    <row r="411" spans="1:17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</row>
    <row r="412" spans="1:17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</row>
    <row r="413" spans="1:17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</row>
    <row r="414" spans="1:17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</row>
    <row r="415" spans="1:17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</row>
    <row r="416" spans="1:17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</row>
    <row r="417" spans="1:17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</row>
    <row r="418" spans="1:17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</row>
    <row r="419" spans="1:17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</row>
    <row r="420" spans="1:17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</row>
    <row r="421" spans="1:17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</row>
    <row r="422" spans="1:17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</row>
    <row r="423" spans="1:17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</row>
    <row r="424" spans="1:17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</row>
    <row r="425" spans="1:17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</row>
    <row r="426" spans="1:17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</row>
    <row r="427" spans="1:17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</row>
    <row r="428" spans="1:17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</row>
    <row r="430" spans="1:17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</row>
    <row r="431" spans="1:17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</row>
    <row r="432" spans="1:17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</row>
    <row r="433" spans="1:17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</row>
    <row r="434" spans="1:17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</row>
    <row r="435" spans="1:17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</row>
    <row r="436" spans="1:17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</row>
    <row r="437" spans="1:17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</row>
    <row r="438" spans="1:17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</row>
    <row r="439" spans="1:17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</row>
    <row r="440" spans="1:17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</row>
    <row r="441" spans="1:17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</row>
    <row r="442" spans="1:17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</row>
    <row r="443" spans="1:17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</row>
    <row r="444" spans="1:17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</row>
    <row r="445" spans="1:17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</row>
    <row r="446" spans="1:17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</row>
    <row r="447" spans="1:17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</row>
    <row r="448" spans="1:17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</row>
    <row r="449" spans="1:17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</row>
    <row r="450" spans="1:17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</row>
    <row r="451" spans="1:17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</row>
    <row r="452" spans="1:17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</row>
    <row r="453" spans="1:17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</row>
    <row r="454" spans="1:17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</row>
    <row r="455" spans="1:17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</row>
    <row r="456" spans="1:17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</row>
    <row r="457" spans="1:17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</row>
    <row r="458" spans="1:17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</row>
    <row r="459" spans="1:17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</row>
    <row r="460" spans="1:17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</row>
    <row r="461" spans="1:17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</row>
    <row r="462" spans="1:17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</row>
    <row r="463" spans="1:17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</row>
    <row r="464" spans="1:17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</row>
    <row r="465" spans="1:17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</row>
    <row r="466" spans="1:17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</row>
    <row r="467" spans="1:17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</row>
    <row r="468" spans="1:17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</row>
    <row r="469" spans="1:17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</row>
    <row r="470" spans="1:17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</row>
    <row r="471" spans="1:17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</row>
    <row r="472" spans="1:17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</row>
    <row r="473" spans="1:17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</row>
    <row r="474" spans="1:17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</row>
    <row r="475" spans="1:17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</row>
    <row r="476" spans="1:17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</row>
    <row r="477" spans="1:17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</row>
    <row r="478" spans="1:17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</row>
    <row r="479" spans="1:17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</row>
    <row r="480" spans="1:17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</row>
    <row r="481" spans="1:17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</row>
    <row r="482" spans="1:17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</row>
    <row r="483" spans="1:17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</row>
    <row r="484" spans="1:17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</row>
    <row r="485" spans="1:17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</row>
    <row r="486" spans="1:17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</row>
    <row r="487" spans="1:17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</row>
    <row r="488" spans="1:17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</row>
    <row r="489" spans="1:17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</row>
    <row r="490" spans="1:17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</row>
    <row r="491" spans="1:17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</row>
    <row r="492" spans="1:17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</row>
    <row r="493" spans="1:17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</row>
    <row r="494" spans="1:17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</row>
    <row r="495" spans="1:17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</row>
    <row r="496" spans="1:17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</row>
    <row r="497" spans="1:17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</row>
    <row r="498" spans="1:17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</row>
    <row r="499" spans="1:17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</row>
    <row r="500" spans="1:17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</row>
    <row r="501" spans="1:17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</row>
    <row r="502" spans="1:17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</row>
    <row r="503" spans="1:17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</row>
    <row r="504" spans="1:17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</row>
    <row r="505" spans="1:17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</row>
    <row r="506" spans="1:17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</row>
    <row r="507" spans="1:17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</row>
    <row r="508" spans="1:17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</row>
    <row r="509" spans="1:17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</row>
    <row r="510" spans="1:17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</row>
    <row r="511" spans="1:17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</row>
    <row r="512" spans="1:17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</row>
    <row r="513" spans="1:17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</row>
    <row r="514" spans="1:17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</row>
    <row r="515" spans="1:17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</row>
    <row r="516" spans="1:17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</row>
    <row r="517" spans="1:17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</row>
    <row r="518" spans="1:17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</row>
    <row r="519" spans="1:17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</row>
    <row r="520" spans="1:17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</row>
    <row r="521" spans="1:17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</row>
    <row r="522" spans="1:17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</row>
    <row r="523" spans="1:17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</row>
    <row r="524" spans="1:17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</row>
    <row r="525" spans="1:17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</row>
    <row r="526" spans="1:17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</row>
    <row r="527" spans="1:17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</row>
    <row r="528" spans="1:17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</row>
    <row r="529" spans="1:17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</row>
    <row r="530" spans="1:17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</row>
    <row r="531" spans="1:17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</row>
    <row r="532" spans="1:17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</row>
    <row r="533" spans="1:17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</row>
    <row r="534" spans="1:17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</row>
    <row r="535" spans="1:17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</row>
    <row r="536" spans="1:17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</row>
    <row r="537" spans="1:17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</row>
    <row r="538" spans="1:17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</row>
    <row r="539" spans="1:17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</row>
    <row r="540" spans="1:17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</row>
    <row r="541" spans="1:17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</row>
    <row r="542" spans="1:17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</row>
    <row r="543" spans="1:17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</row>
    <row r="544" spans="1:17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</row>
    <row r="545" spans="1:17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</row>
    <row r="546" spans="1:17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</row>
    <row r="547" spans="1:17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</row>
    <row r="548" spans="1:17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</row>
    <row r="549" spans="1:17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</row>
    <row r="550" spans="1:17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</row>
    <row r="551" spans="1:17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</row>
    <row r="552" spans="1:17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</row>
    <row r="553" spans="1:17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</row>
    <row r="554" spans="1:17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</row>
    <row r="555" spans="1:17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</row>
    <row r="556" spans="1:17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</row>
    <row r="557" spans="1:17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</row>
    <row r="558" spans="1:17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</row>
    <row r="559" spans="1:17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</row>
    <row r="560" spans="1:17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</row>
    <row r="561" spans="1:17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</row>
    <row r="562" spans="1:17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</row>
    <row r="563" spans="1:17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</row>
    <row r="564" spans="1:17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</row>
    <row r="565" spans="1:17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</row>
    <row r="566" spans="1:17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</row>
    <row r="567" spans="1:17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</row>
    <row r="568" spans="1:17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</row>
    <row r="569" spans="1:17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</row>
    <row r="570" spans="1:17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</row>
    <row r="571" spans="1:17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</row>
    <row r="572" spans="1:17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</row>
    <row r="573" spans="1:17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</row>
    <row r="574" spans="1:17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</row>
    <row r="575" spans="1:17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</row>
    <row r="576" spans="1:17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</row>
    <row r="577" spans="1:17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</row>
    <row r="578" spans="1:17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</row>
    <row r="579" spans="1:17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</row>
    <row r="580" spans="1:17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</row>
    <row r="581" spans="1:17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</row>
    <row r="582" spans="1:17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</row>
    <row r="583" spans="1:17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</row>
    <row r="584" spans="1:17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</row>
    <row r="585" spans="1:17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</row>
    <row r="586" spans="1:17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</row>
    <row r="587" spans="1:17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</row>
    <row r="588" spans="1:17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</row>
    <row r="589" spans="1:17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</row>
    <row r="590" spans="1:17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</row>
    <row r="591" spans="1:17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</row>
    <row r="592" spans="1:17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</row>
    <row r="593" spans="1:17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</row>
    <row r="594" spans="1:17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</row>
    <row r="595" spans="1:17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</row>
    <row r="596" spans="1:17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</row>
    <row r="597" spans="1:17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</row>
    <row r="598" spans="1:17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</row>
    <row r="599" spans="1:17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</row>
    <row r="600" spans="1:17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</row>
    <row r="601" spans="1:17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</row>
    <row r="602" spans="1:17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</row>
    <row r="603" spans="1:17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</row>
    <row r="604" spans="1:17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</row>
    <row r="605" spans="1:17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</row>
    <row r="606" spans="1:17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</row>
    <row r="607" spans="1:17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</row>
    <row r="608" spans="1:17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</row>
    <row r="609" spans="1:17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</row>
    <row r="610" spans="1:17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</row>
    <row r="611" spans="1:17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</row>
    <row r="612" spans="1:17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</row>
    <row r="613" spans="1:17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</row>
    <row r="614" spans="1:17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</row>
    <row r="615" spans="1:17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</row>
    <row r="616" spans="1:17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</row>
    <row r="617" spans="1:17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</row>
    <row r="618" spans="1:17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</row>
    <row r="619" spans="1:17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</row>
    <row r="620" spans="1:17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</row>
    <row r="621" spans="1:17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</row>
    <row r="622" spans="1:17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</row>
    <row r="623" spans="1:17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</row>
    <row r="624" spans="1:17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</row>
    <row r="625" spans="1:17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</row>
    <row r="626" spans="1:17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</row>
    <row r="627" spans="1:17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</row>
    <row r="628" spans="1:17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</row>
    <row r="629" spans="1:17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</row>
    <row r="630" spans="1:17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</row>
    <row r="631" spans="1:17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</row>
    <row r="632" spans="1:17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</row>
    <row r="633" spans="1:17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</row>
    <row r="634" spans="1:17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</row>
    <row r="635" spans="1:17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</row>
    <row r="636" spans="1:17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</row>
    <row r="637" spans="1:17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</row>
    <row r="638" spans="1:17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</row>
    <row r="639" spans="1:17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</row>
    <row r="640" spans="1:17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</row>
    <row r="641" spans="1:17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</row>
    <row r="642" spans="1:17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</row>
    <row r="643" spans="1:17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</row>
    <row r="644" spans="1:17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</row>
    <row r="645" spans="1:17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</row>
    <row r="646" spans="1:17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</row>
    <row r="647" spans="1:17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</row>
    <row r="648" spans="1:17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</row>
    <row r="649" spans="1:17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</row>
    <row r="650" spans="1:17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</row>
    <row r="651" spans="1:17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</row>
    <row r="652" spans="1:17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</row>
    <row r="653" spans="1:17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</row>
    <row r="654" spans="1:17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</row>
    <row r="655" spans="1:17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</row>
    <row r="656" spans="1:17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</row>
    <row r="657" spans="1:17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</row>
    <row r="658" spans="1:17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</row>
    <row r="659" spans="1:17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</row>
    <row r="660" spans="1:17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</row>
    <row r="661" spans="1:17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</row>
    <row r="662" spans="1:17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</row>
    <row r="663" spans="1:17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</row>
    <row r="664" spans="1:17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</row>
    <row r="665" spans="1:17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</row>
    <row r="666" spans="1:17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</row>
    <row r="667" spans="1:17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</row>
    <row r="668" spans="1:17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</row>
    <row r="669" spans="1:17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</row>
    <row r="670" spans="1:17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</row>
    <row r="671" spans="1:17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</row>
    <row r="672" spans="1:17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</row>
    <row r="673" spans="1:17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</row>
    <row r="674" spans="1:17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</row>
    <row r="675" spans="1:17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</row>
    <row r="676" spans="1:17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</row>
    <row r="677" spans="1:17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</row>
    <row r="678" spans="1:17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</row>
    <row r="679" spans="1:17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</row>
    <row r="680" spans="1:17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</row>
    <row r="681" spans="1:17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</row>
    <row r="682" spans="1:17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</row>
    <row r="683" spans="1:17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</row>
    <row r="684" spans="1:17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</row>
    <row r="685" spans="1:17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</row>
    <row r="686" spans="1:17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</row>
    <row r="687" spans="1:17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</row>
    <row r="688" spans="1:17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</row>
    <row r="689" spans="1:17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</row>
    <row r="690" spans="1:17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</row>
    <row r="691" spans="1:17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</row>
    <row r="692" spans="1:17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</row>
    <row r="693" spans="1:17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</row>
    <row r="694" spans="1:17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</row>
    <row r="695" spans="1:17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</row>
    <row r="696" spans="1:17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</row>
    <row r="697" spans="1:17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</row>
    <row r="698" spans="1:17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</row>
    <row r="699" spans="1:17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</row>
    <row r="700" spans="1:17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</row>
    <row r="701" spans="1:17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</row>
    <row r="702" spans="1:17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</row>
    <row r="703" spans="1:17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</row>
    <row r="704" spans="1:17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</row>
    <row r="705" spans="1:17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</row>
    <row r="706" spans="1:17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</row>
    <row r="707" spans="1:17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</row>
    <row r="708" spans="1:17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</row>
    <row r="709" spans="1:17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</row>
    <row r="710" spans="1:17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</row>
    <row r="711" spans="1:17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</row>
    <row r="712" spans="1:17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</row>
    <row r="713" spans="1:17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</row>
    <row r="714" spans="1:17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</row>
    <row r="715" spans="1:17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</row>
    <row r="716" spans="1:17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</row>
    <row r="717" spans="1:17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</row>
    <row r="718" spans="1:17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</row>
    <row r="719" spans="1:17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</row>
    <row r="720" spans="1:17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</row>
    <row r="721" spans="1:17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</row>
    <row r="722" spans="1:17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</row>
    <row r="723" spans="1:17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</row>
    <row r="724" spans="1:17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</row>
    <row r="725" spans="1:17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</row>
    <row r="726" spans="1:17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</row>
    <row r="727" spans="1:17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</row>
    <row r="728" spans="1:17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</row>
    <row r="729" spans="1:17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</row>
    <row r="730" spans="1:17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</row>
    <row r="731" spans="1:17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</row>
    <row r="732" spans="1:17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</row>
    <row r="733" spans="1:17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</row>
    <row r="734" spans="1:17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</row>
    <row r="735" spans="1:17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</row>
    <row r="736" spans="1:17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</row>
    <row r="737" spans="1:17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</row>
    <row r="738" spans="1:17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</row>
    <row r="739" spans="1:17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</row>
    <row r="740" spans="1:17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</row>
    <row r="741" spans="1:17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</row>
    <row r="742" spans="1:17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</row>
    <row r="743" spans="1:17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</row>
    <row r="744" spans="1:17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</row>
    <row r="745" spans="1:17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</row>
    <row r="746" spans="1:17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</row>
    <row r="747" spans="1:17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</row>
    <row r="748" spans="1:17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</row>
    <row r="749" spans="1:17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</row>
    <row r="750" spans="1:17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</row>
    <row r="751" spans="1:17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</row>
    <row r="752" spans="1:17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</row>
    <row r="753" spans="1:17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</row>
    <row r="754" spans="1:17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</row>
    <row r="755" spans="1:17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</row>
    <row r="756" spans="1:17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</row>
    <row r="757" spans="1:17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</row>
    <row r="758" spans="1:17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</row>
    <row r="759" spans="1:17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</row>
    <row r="760" spans="1:17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</row>
    <row r="761" spans="1:17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</row>
    <row r="762" spans="1:17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</row>
    <row r="763" spans="1:17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</row>
    <row r="764" spans="1:17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</row>
    <row r="765" spans="1:17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</row>
    <row r="766" spans="1:17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</row>
    <row r="767" spans="1:17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</row>
    <row r="768" spans="1:17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</row>
    <row r="769" spans="1:17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</row>
    <row r="770" spans="1:17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</row>
    <row r="771" spans="1:17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</row>
    <row r="772" spans="1:17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</row>
    <row r="773" spans="1:17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</row>
    <row r="774" spans="1:17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</row>
    <row r="775" spans="1:17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</row>
    <row r="776" spans="1:17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</row>
    <row r="777" spans="1:17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</row>
    <row r="778" spans="1:17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</row>
    <row r="779" spans="1:17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</row>
    <row r="780" spans="1:17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</row>
    <row r="781" spans="1:17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</row>
    <row r="782" spans="1:17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</row>
    <row r="783" spans="1:17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</row>
    <row r="784" spans="1:17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</row>
    <row r="785" spans="1:17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</row>
    <row r="786" spans="1:17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</row>
    <row r="787" spans="1:17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</row>
    <row r="788" spans="1:17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</row>
    <row r="789" spans="1:17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</row>
    <row r="790" spans="1:17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</row>
    <row r="791" spans="1:17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</row>
    <row r="792" spans="1:17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</row>
    <row r="793" spans="1:17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</row>
    <row r="794" spans="1:17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</row>
    <row r="795" spans="1:17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</row>
    <row r="796" spans="1:17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</row>
    <row r="797" spans="1:17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</row>
    <row r="798" spans="1:17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</row>
    <row r="799" spans="1:17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</row>
    <row r="800" spans="1:17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</row>
    <row r="801" spans="1:17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</row>
    <row r="802" spans="1:17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</row>
    <row r="803" spans="1:17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</row>
    <row r="804" spans="1:17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</row>
    <row r="805" spans="1:17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</row>
    <row r="806" spans="1:17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</row>
    <row r="807" spans="1:17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</row>
    <row r="808" spans="1:17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</row>
    <row r="809" spans="1:17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</row>
    <row r="810" spans="1:17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</row>
    <row r="811" spans="1:17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</row>
    <row r="812" spans="1:17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</row>
    <row r="813" spans="1:17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</row>
    <row r="814" spans="1:17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</row>
    <row r="815" spans="1:17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</row>
    <row r="816" spans="1:17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</row>
    <row r="817" spans="1:17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</row>
    <row r="818" spans="1:17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</row>
    <row r="819" spans="1:17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</row>
    <row r="820" spans="1:17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</row>
    <row r="821" spans="1:17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</row>
    <row r="822" spans="1:17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</row>
    <row r="823" spans="1:17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</row>
    <row r="824" spans="1:17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</row>
    <row r="825" spans="1:17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</row>
    <row r="826" spans="1:17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</row>
    <row r="827" spans="1:17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</row>
    <row r="828" spans="1:17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</row>
    <row r="829" spans="1:17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</row>
    <row r="830" spans="1:17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</row>
    <row r="831" spans="1:17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</row>
    <row r="832" spans="1:17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</row>
    <row r="833" spans="1:17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</row>
    <row r="834" spans="1:17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</row>
    <row r="835" spans="1:17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</row>
    <row r="836" spans="1:17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</row>
    <row r="837" spans="1:17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</row>
    <row r="838" spans="1:17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</row>
    <row r="839" spans="1:17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</row>
    <row r="840" spans="1:17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</row>
    <row r="841" spans="1:17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</row>
    <row r="842" spans="1:17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</row>
    <row r="843" spans="1:17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</row>
    <row r="844" spans="1:17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</row>
    <row r="845" spans="1:17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</row>
    <row r="846" spans="1:17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</row>
    <row r="847" spans="1:17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</row>
    <row r="848" spans="1:17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</row>
    <row r="849" spans="1:17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</row>
    <row r="850" spans="1:17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</row>
    <row r="851" spans="1:17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</row>
    <row r="852" spans="1:17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</row>
    <row r="853" spans="1:17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</row>
    <row r="854" spans="1:17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</row>
    <row r="855" spans="1:17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</row>
    <row r="856" spans="1:17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</row>
    <row r="857" spans="1:17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</row>
    <row r="858" spans="1:17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</row>
    <row r="859" spans="1:17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</row>
    <row r="860" spans="1:17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</row>
    <row r="861" spans="1:17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</row>
    <row r="862" spans="1:17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</row>
    <row r="863" spans="1:17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</row>
    <row r="864" spans="1:17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</row>
    <row r="865" spans="1:17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</row>
    <row r="866" spans="1:17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</row>
    <row r="867" spans="1:17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</row>
    <row r="868" spans="1:17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</row>
    <row r="869" spans="1:17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</row>
    <row r="870" spans="1:17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</row>
    <row r="871" spans="1:17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</row>
    <row r="872" spans="1:17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</row>
    <row r="873" spans="1:17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</row>
    <row r="874" spans="1:17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</row>
    <row r="875" spans="1:17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</row>
    <row r="876" spans="1:17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</row>
    <row r="877" spans="1:17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</row>
    <row r="878" spans="1:17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</row>
    <row r="879" spans="1:17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</row>
    <row r="880" spans="1:17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</row>
    <row r="881" spans="1:17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</row>
    <row r="882" spans="1:17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</row>
    <row r="883" spans="1:17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</row>
    <row r="884" spans="1:17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</row>
    <row r="885" spans="1:17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</row>
    <row r="886" spans="1:17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</row>
    <row r="887" spans="1:17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</row>
    <row r="888" spans="1:17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</row>
    <row r="889" spans="1:17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</row>
    <row r="890" spans="1:17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</row>
    <row r="891" spans="1:17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</row>
    <row r="892" spans="1:17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</row>
    <row r="893" spans="1:17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</row>
    <row r="894" spans="1:17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</row>
    <row r="895" spans="1:17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</row>
    <row r="896" spans="1:17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</row>
    <row r="897" spans="1:17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</row>
    <row r="898" spans="1:17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</row>
    <row r="899" spans="1:17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</row>
    <row r="900" spans="1:17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</row>
    <row r="901" spans="1:17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</row>
    <row r="902" spans="1:17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</row>
    <row r="903" spans="1:17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</row>
    <row r="904" spans="1:17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</row>
    <row r="905" spans="1:17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</row>
    <row r="906" spans="1:17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</row>
    <row r="907" spans="1:17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</row>
    <row r="908" spans="1:17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</row>
    <row r="909" spans="1:17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</row>
    <row r="910" spans="1:17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</row>
    <row r="911" spans="1:17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</row>
    <row r="912" spans="1:17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</row>
    <row r="913" spans="1:17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</row>
    <row r="914" spans="1:17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</row>
    <row r="915" spans="1:17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</row>
    <row r="916" spans="1:17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</row>
    <row r="917" spans="1:17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</row>
    <row r="918" spans="1:17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</row>
    <row r="919" spans="1:17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</row>
    <row r="920" spans="1:17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</row>
    <row r="921" spans="1:17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</row>
    <row r="922" spans="1:17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</row>
    <row r="923" spans="1:17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</row>
    <row r="924" spans="1:17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</row>
    <row r="925" spans="1:17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</row>
    <row r="926" spans="1:17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</row>
    <row r="927" spans="1:17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</row>
    <row r="928" spans="1:17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</row>
    <row r="929" spans="1:17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</row>
    <row r="930" spans="1:17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</row>
    <row r="931" spans="1:17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</row>
    <row r="932" spans="1:17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</row>
    <row r="933" spans="1:17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</row>
    <row r="934" spans="1:17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</row>
    <row r="935" spans="1:17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</row>
    <row r="936" spans="1:17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</row>
    <row r="937" spans="1:17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</row>
    <row r="938" spans="1:17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</row>
    <row r="939" spans="1:17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</row>
    <row r="940" spans="1:17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</row>
    <row r="941" spans="1:17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</row>
    <row r="942" spans="1:17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</row>
    <row r="943" spans="1:17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</row>
    <row r="944" spans="1:17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</row>
    <row r="945" spans="1:17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</row>
    <row r="946" spans="1:17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</row>
    <row r="947" spans="1:17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</row>
    <row r="948" spans="1:17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</row>
    <row r="949" spans="1:17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</row>
    <row r="950" spans="1:17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</row>
    <row r="951" spans="1:17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</row>
  </sheetData>
  <mergeCells count="4">
    <mergeCell ref="B1:C1"/>
    <mergeCell ref="D1:F1"/>
    <mergeCell ref="G1:I1"/>
    <mergeCell ref="J1:K1"/>
  </mergeCells>
  <conditionalFormatting sqref="B5:B13">
    <cfRule type="colorScale" priority="1">
      <colorScale>
        <cfvo type="min"/>
        <cfvo type="percentile" val="50"/>
        <cfvo type="max"/>
        <color rgb="FFFF0000"/>
        <color rgb="FFFFD666"/>
        <color rgb="FF00FF00"/>
      </colorScale>
    </cfRule>
  </conditionalFormatting>
  <conditionalFormatting sqref="C5:C13">
    <cfRule type="colorScale" priority="2">
      <colorScale>
        <cfvo type="min"/>
        <cfvo type="percentile" val="50"/>
        <cfvo type="max"/>
        <color rgb="FFFF0000"/>
        <color rgb="FFFFD666"/>
        <color rgb="FF00FF00"/>
      </colorScale>
    </cfRule>
  </conditionalFormatting>
  <conditionalFormatting sqref="J5:J13">
    <cfRule type="colorScale" priority="3">
      <colorScale>
        <cfvo type="min"/>
        <cfvo type="percentile" val="50"/>
        <cfvo type="max"/>
        <color rgb="FF00FF00"/>
        <color rgb="FFFFD666"/>
        <color rgb="FFFF0000"/>
      </colorScale>
    </cfRule>
  </conditionalFormatting>
  <conditionalFormatting sqref="K5:K13">
    <cfRule type="colorScale" priority="4">
      <colorScale>
        <cfvo type="min"/>
        <cfvo type="percentile" val="50"/>
        <cfvo type="max"/>
        <color rgb="FF00FF00"/>
        <color rgb="FFFFD666"/>
        <color rgb="FFFF0000"/>
      </colorScale>
    </cfRule>
  </conditionalFormatting>
  <conditionalFormatting sqref="F5:F13">
    <cfRule type="colorScale" priority="5">
      <colorScale>
        <cfvo type="min"/>
        <cfvo type="percentile" val="50"/>
        <cfvo type="max"/>
        <color rgb="FFFF0000"/>
        <color rgb="FFFFD666"/>
        <color rgb="FF00FF00"/>
      </colorScale>
    </cfRule>
  </conditionalFormatting>
  <conditionalFormatting sqref="G5:G13">
    <cfRule type="colorScale" priority="6">
      <colorScale>
        <cfvo type="min"/>
        <cfvo type="percentile" val="50"/>
        <cfvo type="max"/>
        <color rgb="FFFF0000"/>
        <color rgb="FFFFD666"/>
        <color rgb="FF00FF00"/>
      </colorScale>
    </cfRule>
  </conditionalFormatting>
  <conditionalFormatting sqref="H5:H13">
    <cfRule type="colorScale" priority="7">
      <colorScale>
        <cfvo type="min"/>
        <cfvo type="percentile" val="50"/>
        <cfvo type="max"/>
        <color rgb="FFFF0000"/>
        <color rgb="FFFFD666"/>
        <color rgb="FF00FF00"/>
      </colorScale>
    </cfRule>
  </conditionalFormatting>
  <conditionalFormatting sqref="I5:I13">
    <cfRule type="colorScale" priority="8">
      <colorScale>
        <cfvo type="min"/>
        <cfvo type="percentile" val="50"/>
        <cfvo type="max"/>
        <color rgb="FF00FF00"/>
        <color rgb="FFFFD666"/>
        <color rgb="FFFF0000"/>
      </colorScale>
    </cfRule>
  </conditionalFormatting>
  <conditionalFormatting sqref="E5:E13">
    <cfRule type="colorScale" priority="9">
      <colorScale>
        <cfvo type="min"/>
        <cfvo type="percentile" val="50"/>
        <cfvo type="max"/>
        <color rgb="FF00FF00"/>
        <color rgb="FFFFD666"/>
        <color rgb="FFFF000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72"/>
  <sheetViews>
    <sheetView workbookViewId="0"/>
  </sheetViews>
  <sheetFormatPr defaultColWidth="14.42578125" defaultRowHeight="15.75" customHeight="1"/>
  <cols>
    <col min="1" max="1" width="33.28515625" customWidth="1"/>
    <col min="2" max="2" width="41.7109375" customWidth="1"/>
    <col min="3" max="27" width="7.85546875" customWidth="1"/>
  </cols>
  <sheetData>
    <row r="1" spans="1:27" ht="15.75" customHeight="1">
      <c r="A1" s="2" t="s">
        <v>1</v>
      </c>
      <c r="B1" s="3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75" customHeight="1">
      <c r="A3" s="8" t="s">
        <v>8</v>
      </c>
      <c r="B3" s="9" t="s">
        <v>19</v>
      </c>
      <c r="C3" s="9" t="s">
        <v>24</v>
      </c>
      <c r="D3" s="9" t="s">
        <v>25</v>
      </c>
      <c r="E3" s="9" t="s">
        <v>26</v>
      </c>
      <c r="F3" s="9" t="s">
        <v>27</v>
      </c>
      <c r="G3" s="9" t="s">
        <v>28</v>
      </c>
      <c r="H3" s="9" t="s">
        <v>29</v>
      </c>
      <c r="I3" s="9" t="s">
        <v>30</v>
      </c>
      <c r="J3" s="9" t="s">
        <v>31</v>
      </c>
      <c r="K3" s="9" t="s">
        <v>32</v>
      </c>
      <c r="L3" s="10" t="s">
        <v>33</v>
      </c>
      <c r="M3" s="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5.75" customHeight="1">
      <c r="A4" s="13" t="s">
        <v>36</v>
      </c>
      <c r="B4" s="3" t="s">
        <v>39</v>
      </c>
      <c r="C4" s="3">
        <v>1</v>
      </c>
      <c r="D4" s="3">
        <v>1</v>
      </c>
      <c r="E4" s="7"/>
      <c r="F4" s="7"/>
      <c r="G4" s="7"/>
      <c r="H4" s="7"/>
      <c r="I4" s="7"/>
      <c r="J4" s="7"/>
      <c r="K4" s="7"/>
      <c r="L4" s="15"/>
      <c r="M4" s="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>
      <c r="A5" s="16"/>
      <c r="B5" s="3" t="s">
        <v>42</v>
      </c>
      <c r="C5" s="3">
        <v>2</v>
      </c>
      <c r="D5" s="7"/>
      <c r="E5" s="3">
        <v>1</v>
      </c>
      <c r="F5" s="7"/>
      <c r="G5" s="7"/>
      <c r="H5" s="7"/>
      <c r="I5" s="7"/>
      <c r="J5" s="7"/>
      <c r="K5" s="7"/>
      <c r="L5" s="15"/>
      <c r="M5" s="5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 customHeight="1">
      <c r="A6" s="16"/>
      <c r="B6" s="3" t="s">
        <v>43</v>
      </c>
      <c r="C6" s="3">
        <v>3</v>
      </c>
      <c r="D6" s="7"/>
      <c r="E6" s="7"/>
      <c r="F6" s="3">
        <v>1</v>
      </c>
      <c r="G6" s="7"/>
      <c r="H6" s="7"/>
      <c r="I6" s="7"/>
      <c r="J6" s="7"/>
      <c r="K6" s="7"/>
      <c r="L6" s="15"/>
      <c r="M6" s="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 customHeight="1">
      <c r="A7" s="16"/>
      <c r="B7" s="3" t="s">
        <v>45</v>
      </c>
      <c r="C7" s="3">
        <v>1</v>
      </c>
      <c r="D7" s="3">
        <v>1</v>
      </c>
      <c r="E7" s="7"/>
      <c r="F7" s="7"/>
      <c r="G7" s="7"/>
      <c r="H7" s="7"/>
      <c r="I7" s="7"/>
      <c r="J7" s="7"/>
      <c r="K7" s="7"/>
      <c r="L7" s="15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 customHeight="1">
      <c r="A8" s="16"/>
      <c r="B8" s="3" t="s">
        <v>51</v>
      </c>
      <c r="C8" s="3">
        <v>4</v>
      </c>
      <c r="D8" s="7"/>
      <c r="E8" s="7"/>
      <c r="F8" s="7"/>
      <c r="G8" s="3">
        <v>1</v>
      </c>
      <c r="H8" s="7"/>
      <c r="I8" s="7"/>
      <c r="J8" s="7"/>
      <c r="K8" s="7"/>
      <c r="L8" s="15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 customHeight="1">
      <c r="A9" s="16"/>
      <c r="B9" s="3" t="s">
        <v>53</v>
      </c>
      <c r="C9" s="3">
        <v>1</v>
      </c>
      <c r="D9" s="3">
        <v>1</v>
      </c>
      <c r="E9" s="7"/>
      <c r="F9" s="7"/>
      <c r="G9" s="7"/>
      <c r="H9" s="7"/>
      <c r="I9" s="7"/>
      <c r="J9" s="7"/>
      <c r="K9" s="7"/>
      <c r="L9" s="1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75" customHeight="1">
      <c r="A10" s="16"/>
      <c r="B10" s="3" t="s">
        <v>54</v>
      </c>
      <c r="C10" s="3">
        <v>1</v>
      </c>
      <c r="D10" s="3">
        <v>1</v>
      </c>
      <c r="E10" s="7"/>
      <c r="F10" s="7"/>
      <c r="G10" s="7"/>
      <c r="H10" s="7"/>
      <c r="I10" s="7"/>
      <c r="J10" s="7"/>
      <c r="K10" s="7"/>
      <c r="L10" s="15"/>
      <c r="M10" s="5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customHeight="1">
      <c r="A11" s="16"/>
      <c r="B11" s="3" t="s">
        <v>57</v>
      </c>
      <c r="C11" s="3">
        <v>5</v>
      </c>
      <c r="D11" s="7"/>
      <c r="E11" s="7"/>
      <c r="F11" s="7"/>
      <c r="G11" s="7"/>
      <c r="H11" s="3">
        <v>1</v>
      </c>
      <c r="I11" s="7"/>
      <c r="J11" s="7"/>
      <c r="K11" s="7"/>
      <c r="L11" s="15"/>
      <c r="M11" s="5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customHeight="1">
      <c r="A12" s="16"/>
      <c r="B12" s="3" t="s">
        <v>59</v>
      </c>
      <c r="C12" s="3">
        <v>6</v>
      </c>
      <c r="D12" s="7"/>
      <c r="E12" s="7"/>
      <c r="F12" s="7"/>
      <c r="G12" s="7"/>
      <c r="H12" s="7"/>
      <c r="I12" s="3">
        <v>1</v>
      </c>
      <c r="J12" s="7"/>
      <c r="K12" s="7"/>
      <c r="L12" s="15"/>
      <c r="M12" s="5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customHeight="1">
      <c r="A13" s="16"/>
      <c r="B13" s="3" t="s">
        <v>60</v>
      </c>
      <c r="C13" s="3">
        <v>7</v>
      </c>
      <c r="D13" s="7"/>
      <c r="E13" s="7"/>
      <c r="F13" s="7"/>
      <c r="G13" s="7"/>
      <c r="H13" s="7"/>
      <c r="I13" s="7"/>
      <c r="J13" s="3">
        <v>1</v>
      </c>
      <c r="K13" s="7"/>
      <c r="L13" s="15"/>
      <c r="M13" s="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customHeight="1">
      <c r="A14" s="16"/>
      <c r="B14" s="3" t="s">
        <v>62</v>
      </c>
      <c r="C14" s="3">
        <v>1</v>
      </c>
      <c r="D14" s="3">
        <v>1</v>
      </c>
      <c r="E14" s="7"/>
      <c r="F14" s="7"/>
      <c r="G14" s="7"/>
      <c r="H14" s="7"/>
      <c r="I14" s="7"/>
      <c r="J14" s="7"/>
      <c r="K14" s="7"/>
      <c r="L14" s="15"/>
      <c r="M14" s="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customHeight="1">
      <c r="A15" s="16"/>
      <c r="B15" s="3" t="s">
        <v>63</v>
      </c>
      <c r="C15" s="3">
        <v>8</v>
      </c>
      <c r="D15" s="7"/>
      <c r="E15" s="7"/>
      <c r="F15" s="7"/>
      <c r="G15" s="7"/>
      <c r="H15" s="7"/>
      <c r="I15" s="7"/>
      <c r="J15" s="7"/>
      <c r="K15" s="3">
        <v>1</v>
      </c>
      <c r="L15" s="15"/>
      <c r="M15" s="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customHeight="1">
      <c r="A16" s="16"/>
      <c r="B16" s="3" t="s">
        <v>72</v>
      </c>
      <c r="C16" s="3">
        <v>6</v>
      </c>
      <c r="D16" s="7"/>
      <c r="E16" s="7"/>
      <c r="F16" s="7"/>
      <c r="G16" s="7"/>
      <c r="H16" s="7"/>
      <c r="I16" s="3">
        <v>1</v>
      </c>
      <c r="J16" s="7"/>
      <c r="K16" s="7"/>
      <c r="L16" s="15"/>
      <c r="M16" s="5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 customHeight="1">
      <c r="A17" s="16"/>
      <c r="B17" s="3" t="s">
        <v>73</v>
      </c>
      <c r="C17" s="3">
        <v>6</v>
      </c>
      <c r="D17" s="7"/>
      <c r="E17" s="7"/>
      <c r="F17" s="7"/>
      <c r="G17" s="7"/>
      <c r="H17" s="7"/>
      <c r="I17" s="3">
        <v>1</v>
      </c>
      <c r="J17" s="7"/>
      <c r="K17" s="7"/>
      <c r="L17" s="15"/>
      <c r="M17" s="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>
      <c r="A18" s="16"/>
      <c r="B18" s="3" t="s">
        <v>75</v>
      </c>
      <c r="C18" s="3">
        <v>9</v>
      </c>
      <c r="D18" s="7"/>
      <c r="E18" s="7"/>
      <c r="F18" s="7"/>
      <c r="G18" s="7"/>
      <c r="H18" s="7"/>
      <c r="I18" s="7"/>
      <c r="J18" s="7"/>
      <c r="K18" s="7"/>
      <c r="L18" s="21">
        <v>1</v>
      </c>
      <c r="M18" s="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customHeight="1">
      <c r="A19" s="16"/>
      <c r="B19" s="3" t="s">
        <v>79</v>
      </c>
      <c r="C19" s="3">
        <v>1</v>
      </c>
      <c r="D19" s="3">
        <v>1</v>
      </c>
      <c r="E19" s="7"/>
      <c r="F19" s="7"/>
      <c r="G19" s="7"/>
      <c r="H19" s="7"/>
      <c r="I19" s="7"/>
      <c r="J19" s="7"/>
      <c r="K19" s="7"/>
      <c r="L19" s="15"/>
      <c r="M19" s="5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customHeight="1">
      <c r="A20" s="13" t="s">
        <v>80</v>
      </c>
      <c r="B20" s="3" t="s">
        <v>39</v>
      </c>
      <c r="C20" s="3">
        <v>1</v>
      </c>
      <c r="D20" s="3">
        <v>1</v>
      </c>
      <c r="E20" s="7"/>
      <c r="F20" s="7"/>
      <c r="G20" s="7"/>
      <c r="H20" s="7"/>
      <c r="I20" s="7"/>
      <c r="J20" s="7"/>
      <c r="K20" s="7"/>
      <c r="L20" s="15"/>
      <c r="M20" s="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customHeight="1">
      <c r="A21" s="16"/>
      <c r="B21" s="3" t="s">
        <v>42</v>
      </c>
      <c r="C21" s="3">
        <v>2</v>
      </c>
      <c r="D21" s="7"/>
      <c r="E21" s="3">
        <v>1</v>
      </c>
      <c r="F21" s="7"/>
      <c r="G21" s="7"/>
      <c r="H21" s="7"/>
      <c r="I21" s="7"/>
      <c r="J21" s="7"/>
      <c r="K21" s="7"/>
      <c r="L21" s="15"/>
      <c r="M21" s="5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 customHeight="1">
      <c r="A22" s="16"/>
      <c r="B22" s="3" t="s">
        <v>43</v>
      </c>
      <c r="C22" s="3">
        <v>3</v>
      </c>
      <c r="D22" s="7"/>
      <c r="E22" s="7"/>
      <c r="F22" s="3">
        <v>1</v>
      </c>
      <c r="G22" s="7"/>
      <c r="H22" s="7"/>
      <c r="I22" s="7"/>
      <c r="J22" s="7"/>
      <c r="K22" s="7"/>
      <c r="L22" s="15"/>
      <c r="M22" s="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 customHeight="1">
      <c r="A23" s="23"/>
      <c r="B23" s="3" t="s">
        <v>81</v>
      </c>
      <c r="C23" s="3">
        <v>4</v>
      </c>
      <c r="D23" s="7"/>
      <c r="E23" s="7"/>
      <c r="F23" s="7"/>
      <c r="G23" s="3">
        <v>1</v>
      </c>
      <c r="H23" s="7"/>
      <c r="I23" s="7"/>
      <c r="J23" s="7"/>
      <c r="K23" s="7"/>
      <c r="L23" s="15"/>
      <c r="M23" s="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 customHeight="1">
      <c r="A24" s="24"/>
      <c r="B24" s="3" t="s">
        <v>82</v>
      </c>
      <c r="C24" s="3">
        <v>5</v>
      </c>
      <c r="D24" s="7"/>
      <c r="E24" s="7"/>
      <c r="F24" s="7"/>
      <c r="G24" s="7"/>
      <c r="H24" s="3">
        <v>1</v>
      </c>
      <c r="I24" s="7"/>
      <c r="J24" s="7"/>
      <c r="K24" s="7"/>
      <c r="L24" s="15"/>
      <c r="M24" s="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75" customHeight="1">
      <c r="A25" s="24"/>
      <c r="B25" s="3" t="s">
        <v>53</v>
      </c>
      <c r="C25" s="3">
        <v>1</v>
      </c>
      <c r="D25" s="3">
        <v>1</v>
      </c>
      <c r="E25" s="7"/>
      <c r="F25" s="7"/>
      <c r="G25" s="7"/>
      <c r="H25" s="7"/>
      <c r="I25" s="7"/>
      <c r="J25" s="7"/>
      <c r="K25" s="7"/>
      <c r="L25" s="15"/>
      <c r="M25" s="5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 customHeight="1">
      <c r="A26" s="16"/>
      <c r="B26" s="3" t="s">
        <v>83</v>
      </c>
      <c r="C26" s="3">
        <v>4</v>
      </c>
      <c r="D26" s="7"/>
      <c r="E26" s="7"/>
      <c r="F26" s="7"/>
      <c r="G26" s="3">
        <v>1</v>
      </c>
      <c r="H26" s="7"/>
      <c r="I26" s="7"/>
      <c r="J26" s="7"/>
      <c r="K26" s="7"/>
      <c r="L26" s="15"/>
      <c r="M26" s="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 customHeight="1">
      <c r="A27" s="16"/>
      <c r="B27" s="3" t="s">
        <v>84</v>
      </c>
      <c r="C27" s="3">
        <v>6</v>
      </c>
      <c r="D27" s="7"/>
      <c r="E27" s="7"/>
      <c r="F27" s="7"/>
      <c r="G27" s="7"/>
      <c r="H27" s="7"/>
      <c r="I27" s="3">
        <v>1</v>
      </c>
      <c r="J27" s="7"/>
      <c r="K27" s="7"/>
      <c r="L27" s="15"/>
      <c r="M27" s="5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 customHeight="1">
      <c r="A28" s="16"/>
      <c r="B28" s="3" t="s">
        <v>85</v>
      </c>
      <c r="C28" s="3">
        <v>7</v>
      </c>
      <c r="D28" s="7"/>
      <c r="E28" s="7"/>
      <c r="F28" s="7"/>
      <c r="G28" s="7"/>
      <c r="H28" s="7"/>
      <c r="I28" s="7"/>
      <c r="J28" s="3">
        <v>1</v>
      </c>
      <c r="K28" s="7"/>
      <c r="L28" s="15"/>
      <c r="M28" s="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 customHeight="1">
      <c r="A29" s="16"/>
      <c r="B29" s="3" t="s">
        <v>86</v>
      </c>
      <c r="C29" s="3">
        <v>1</v>
      </c>
      <c r="D29" s="3">
        <v>1</v>
      </c>
      <c r="E29" s="7"/>
      <c r="F29" s="7"/>
      <c r="G29" s="7"/>
      <c r="H29" s="7"/>
      <c r="I29" s="7"/>
      <c r="J29" s="7"/>
      <c r="K29" s="7"/>
      <c r="L29" s="15"/>
      <c r="M29" s="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75" customHeight="1">
      <c r="A30" s="16"/>
      <c r="B30" s="3" t="s">
        <v>62</v>
      </c>
      <c r="C30" s="3">
        <v>1</v>
      </c>
      <c r="D30" s="3">
        <v>1</v>
      </c>
      <c r="E30" s="7"/>
      <c r="F30" s="7"/>
      <c r="G30" s="7"/>
      <c r="H30" s="7"/>
      <c r="I30" s="7"/>
      <c r="J30" s="7"/>
      <c r="K30" s="7"/>
      <c r="L30" s="15"/>
      <c r="M30" s="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75" customHeight="1">
      <c r="A31" s="16"/>
      <c r="B31" s="3" t="s">
        <v>63</v>
      </c>
      <c r="C31" s="3">
        <v>8</v>
      </c>
      <c r="D31" s="7"/>
      <c r="E31" s="7"/>
      <c r="F31" s="7"/>
      <c r="G31" s="7"/>
      <c r="H31" s="7"/>
      <c r="I31" s="7"/>
      <c r="J31" s="7"/>
      <c r="K31" s="3">
        <v>1</v>
      </c>
      <c r="L31" s="15"/>
      <c r="M31" s="5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75" customHeight="1">
      <c r="A32" s="16"/>
      <c r="B32" s="3" t="s">
        <v>87</v>
      </c>
      <c r="C32" s="3">
        <v>9</v>
      </c>
      <c r="D32" s="7"/>
      <c r="E32" s="7"/>
      <c r="F32" s="7"/>
      <c r="G32" s="7"/>
      <c r="H32" s="7"/>
      <c r="I32" s="7"/>
      <c r="J32" s="7"/>
      <c r="K32" s="7"/>
      <c r="L32" s="21">
        <v>1</v>
      </c>
      <c r="M32" s="5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75" customHeight="1">
      <c r="A33" s="16"/>
      <c r="B33" s="3" t="s">
        <v>88</v>
      </c>
      <c r="C33" s="3">
        <v>9</v>
      </c>
      <c r="D33" s="7"/>
      <c r="E33" s="7"/>
      <c r="F33" s="7"/>
      <c r="G33" s="7"/>
      <c r="H33" s="7"/>
      <c r="I33" s="7"/>
      <c r="J33" s="3"/>
      <c r="K33" s="7"/>
      <c r="L33" s="21">
        <v>1</v>
      </c>
      <c r="M33" s="5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 customHeight="1">
      <c r="A34" s="16"/>
      <c r="B34" s="3" t="s">
        <v>90</v>
      </c>
      <c r="C34" s="3">
        <v>7</v>
      </c>
      <c r="D34" s="7"/>
      <c r="E34" s="7"/>
      <c r="F34" s="7"/>
      <c r="G34" s="3"/>
      <c r="H34" s="7"/>
      <c r="I34" s="7"/>
      <c r="J34" s="3">
        <v>1</v>
      </c>
      <c r="K34" s="7"/>
      <c r="L34" s="15"/>
      <c r="M34" s="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28"/>
      <c r="B35" s="29" t="s">
        <v>91</v>
      </c>
      <c r="C35" s="29">
        <v>4</v>
      </c>
      <c r="D35" s="29"/>
      <c r="E35" s="30"/>
      <c r="F35" s="30"/>
      <c r="G35" s="29">
        <v>1</v>
      </c>
      <c r="H35" s="30"/>
      <c r="I35" s="30"/>
      <c r="J35" s="30"/>
      <c r="K35" s="30"/>
      <c r="L35" s="31"/>
      <c r="M35" s="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>
      <c r="A37" s="33" t="s">
        <v>93</v>
      </c>
      <c r="B37" s="34" t="s">
        <v>19</v>
      </c>
      <c r="C37" s="34" t="s">
        <v>94</v>
      </c>
      <c r="D37" s="35" t="s">
        <v>95</v>
      </c>
      <c r="E37" s="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>
      <c r="A38" s="37" t="s">
        <v>96</v>
      </c>
      <c r="B38" s="3" t="s">
        <v>97</v>
      </c>
      <c r="C38" s="38">
        <v>9</v>
      </c>
      <c r="D38" s="21">
        <v>6</v>
      </c>
      <c r="E38" s="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>
      <c r="A39" s="37" t="s">
        <v>78</v>
      </c>
      <c r="B39" s="3" t="s">
        <v>99</v>
      </c>
      <c r="C39" s="38">
        <v>9</v>
      </c>
      <c r="D39" s="21">
        <v>6</v>
      </c>
      <c r="E39" s="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>
      <c r="A40" s="37" t="s">
        <v>96</v>
      </c>
      <c r="B40" s="3" t="s">
        <v>100</v>
      </c>
      <c r="C40" s="38">
        <v>8</v>
      </c>
      <c r="D40" s="21">
        <v>8</v>
      </c>
      <c r="E40" s="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>
      <c r="A41" s="37" t="s">
        <v>101</v>
      </c>
      <c r="B41" s="3" t="s">
        <v>101</v>
      </c>
      <c r="C41" s="38">
        <v>7</v>
      </c>
      <c r="D41" s="21">
        <v>9</v>
      </c>
      <c r="E41" s="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>
      <c r="A42" s="37" t="s">
        <v>78</v>
      </c>
      <c r="B42" s="3" t="s">
        <v>102</v>
      </c>
      <c r="C42" s="38">
        <v>7</v>
      </c>
      <c r="D42" s="21">
        <v>6</v>
      </c>
      <c r="E42" s="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>
      <c r="A43" s="37" t="s">
        <v>103</v>
      </c>
      <c r="B43" s="3" t="s">
        <v>103</v>
      </c>
      <c r="C43" s="38">
        <v>6</v>
      </c>
      <c r="D43" s="21">
        <v>5</v>
      </c>
      <c r="E43" s="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>
      <c r="A44" s="37" t="s">
        <v>98</v>
      </c>
      <c r="B44" s="3" t="s">
        <v>98</v>
      </c>
      <c r="C44" s="38">
        <v>5</v>
      </c>
      <c r="D44" s="21">
        <v>4</v>
      </c>
      <c r="E44" s="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>
      <c r="A45" s="16"/>
      <c r="B45" s="3" t="s">
        <v>104</v>
      </c>
      <c r="C45" s="38">
        <v>4</v>
      </c>
      <c r="D45" s="21">
        <v>1</v>
      </c>
      <c r="E45" s="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>
      <c r="A46" s="39" t="s">
        <v>105</v>
      </c>
      <c r="B46" s="3" t="s">
        <v>106</v>
      </c>
      <c r="C46" s="38">
        <v>4</v>
      </c>
      <c r="D46" s="21">
        <v>1</v>
      </c>
      <c r="E46" s="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>
      <c r="A47" s="16"/>
      <c r="B47" s="3" t="s">
        <v>107</v>
      </c>
      <c r="C47" s="38">
        <v>4</v>
      </c>
      <c r="D47" s="21">
        <v>1</v>
      </c>
      <c r="E47" s="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>
      <c r="A48" s="37" t="s">
        <v>96</v>
      </c>
      <c r="B48" s="3" t="s">
        <v>108</v>
      </c>
      <c r="C48" s="38">
        <v>3</v>
      </c>
      <c r="D48" s="21">
        <v>3</v>
      </c>
      <c r="E48" s="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>
      <c r="A49" s="24"/>
      <c r="B49" s="3" t="s">
        <v>109</v>
      </c>
      <c r="C49" s="38">
        <v>2</v>
      </c>
      <c r="D49" s="21">
        <v>2</v>
      </c>
      <c r="E49" s="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>
      <c r="A50" s="37" t="s">
        <v>92</v>
      </c>
      <c r="B50" s="3" t="s">
        <v>110</v>
      </c>
      <c r="C50" s="38">
        <v>1</v>
      </c>
      <c r="D50" s="21">
        <v>8</v>
      </c>
      <c r="E50" s="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>
      <c r="A51" s="37" t="s">
        <v>89</v>
      </c>
      <c r="B51" s="3" t="s">
        <v>89</v>
      </c>
      <c r="C51" s="38">
        <v>1</v>
      </c>
      <c r="D51" s="21">
        <v>1</v>
      </c>
      <c r="E51" s="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>
      <c r="A52" s="39" t="s">
        <v>105</v>
      </c>
      <c r="B52" s="3" t="s">
        <v>111</v>
      </c>
      <c r="C52" s="38">
        <v>1</v>
      </c>
      <c r="D52" s="21">
        <v>1</v>
      </c>
      <c r="E52" s="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>
      <c r="A53" s="41" t="s">
        <v>92</v>
      </c>
      <c r="B53" s="29" t="s">
        <v>112</v>
      </c>
      <c r="C53" s="42">
        <v>1</v>
      </c>
      <c r="D53" s="43">
        <v>1</v>
      </c>
      <c r="E53" s="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>
      <c r="A54" s="5"/>
      <c r="B54" s="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>
      <c r="A55" s="33" t="s">
        <v>113</v>
      </c>
      <c r="B55" s="34"/>
      <c r="C55" s="4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>
      <c r="A56" s="24" t="s">
        <v>114</v>
      </c>
      <c r="B56" s="3" t="s">
        <v>115</v>
      </c>
      <c r="C56" s="21" t="s">
        <v>116</v>
      </c>
      <c r="D56" s="5"/>
      <c r="E56" s="5"/>
      <c r="F56" s="5"/>
      <c r="G56" s="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>
      <c r="A57" s="24" t="s">
        <v>117</v>
      </c>
      <c r="B57" s="46" t="s">
        <v>118</v>
      </c>
      <c r="C57" s="47" t="s">
        <v>118</v>
      </c>
      <c r="D57" s="5"/>
      <c r="E57" s="5"/>
      <c r="F57" s="5"/>
      <c r="G57" s="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24" t="s">
        <v>119</v>
      </c>
      <c r="B58" s="3" t="s">
        <v>120</v>
      </c>
      <c r="C58" s="21" t="s">
        <v>120</v>
      </c>
      <c r="D58" s="5"/>
      <c r="E58" s="5"/>
      <c r="F58" s="5"/>
      <c r="G58" s="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24" t="s">
        <v>121</v>
      </c>
      <c r="B59" s="46" t="s">
        <v>118</v>
      </c>
      <c r="C59" s="47" t="s">
        <v>118</v>
      </c>
      <c r="D59" s="5"/>
      <c r="E59" s="5"/>
      <c r="F59" s="5"/>
      <c r="G59" s="5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24" t="s">
        <v>122</v>
      </c>
      <c r="B60" s="3" t="s">
        <v>120</v>
      </c>
      <c r="C60" s="48" t="s">
        <v>123</v>
      </c>
      <c r="D60" s="5"/>
      <c r="E60" s="5"/>
      <c r="F60" s="5"/>
      <c r="G60" s="5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24" t="s">
        <v>124</v>
      </c>
      <c r="B61" s="3" t="s">
        <v>120</v>
      </c>
      <c r="C61" s="21" t="s">
        <v>120</v>
      </c>
      <c r="D61" s="5"/>
      <c r="E61" s="5"/>
      <c r="F61" s="5"/>
      <c r="G61" s="5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24" t="s">
        <v>125</v>
      </c>
      <c r="B62" s="3" t="s">
        <v>120</v>
      </c>
      <c r="C62" s="21" t="s">
        <v>120</v>
      </c>
      <c r="D62" s="5"/>
      <c r="E62" s="5"/>
      <c r="F62" s="5"/>
      <c r="G62" s="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24" t="s">
        <v>126</v>
      </c>
      <c r="B63" s="46" t="s">
        <v>127</v>
      </c>
      <c r="C63" s="49" t="s">
        <v>127</v>
      </c>
      <c r="D63" s="5"/>
      <c r="E63" s="5"/>
      <c r="F63" s="5"/>
      <c r="G63" s="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24" t="s">
        <v>128</v>
      </c>
      <c r="B64" s="46" t="s">
        <v>127</v>
      </c>
      <c r="C64" s="49" t="s">
        <v>127</v>
      </c>
      <c r="D64" s="5"/>
      <c r="E64" s="5"/>
      <c r="F64" s="5"/>
      <c r="G64" s="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>
      <c r="A65" s="24" t="s">
        <v>129</v>
      </c>
      <c r="B65" s="3" t="s">
        <v>120</v>
      </c>
      <c r="C65" s="47" t="s">
        <v>130</v>
      </c>
      <c r="D65" s="5"/>
      <c r="E65" s="5"/>
      <c r="F65" s="5"/>
      <c r="G65" s="5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24" t="s">
        <v>131</v>
      </c>
      <c r="B66" s="3" t="s">
        <v>120</v>
      </c>
      <c r="C66" s="21" t="s">
        <v>120</v>
      </c>
      <c r="D66" s="5"/>
      <c r="E66" s="5"/>
      <c r="F66" s="5"/>
      <c r="G66" s="5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>
      <c r="A67" s="24" t="s">
        <v>132</v>
      </c>
      <c r="B67" s="46" t="s">
        <v>127</v>
      </c>
      <c r="C67" s="47" t="s">
        <v>127</v>
      </c>
      <c r="D67" s="5"/>
      <c r="E67" s="5"/>
      <c r="F67" s="5"/>
      <c r="G67" s="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>
      <c r="A68" s="24" t="s">
        <v>133</v>
      </c>
      <c r="B68" s="3" t="s">
        <v>120</v>
      </c>
      <c r="C68" s="48" t="s">
        <v>134</v>
      </c>
      <c r="D68" s="5"/>
      <c r="E68" s="5"/>
      <c r="F68" s="5"/>
      <c r="G68" s="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>
      <c r="A69" s="24" t="s">
        <v>135</v>
      </c>
      <c r="B69" s="3" t="s">
        <v>120</v>
      </c>
      <c r="C69" s="21" t="s">
        <v>120</v>
      </c>
      <c r="D69" s="5"/>
      <c r="E69" s="5"/>
      <c r="F69" s="5"/>
      <c r="G69" s="5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24" t="s">
        <v>136</v>
      </c>
      <c r="B70" s="3" t="s">
        <v>120</v>
      </c>
      <c r="C70" s="21" t="s">
        <v>120</v>
      </c>
      <c r="D70" s="5"/>
      <c r="E70" s="5"/>
      <c r="F70" s="5"/>
      <c r="G70" s="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>
      <c r="A71" s="24" t="s">
        <v>137</v>
      </c>
      <c r="B71" s="3" t="s">
        <v>120</v>
      </c>
      <c r="C71" s="21" t="s">
        <v>120</v>
      </c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>
      <c r="A72" s="24" t="s">
        <v>138</v>
      </c>
      <c r="B72" s="3" t="s">
        <v>120</v>
      </c>
      <c r="C72" s="21" t="s">
        <v>120</v>
      </c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>
      <c r="A73" s="50" t="s">
        <v>139</v>
      </c>
      <c r="B73" s="51" t="s">
        <v>118</v>
      </c>
      <c r="C73" s="52" t="s">
        <v>118</v>
      </c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8" t="s">
        <v>140</v>
      </c>
      <c r="B75" s="34" t="s">
        <v>141</v>
      </c>
      <c r="C75" s="34" t="s">
        <v>142</v>
      </c>
      <c r="D75" s="34" t="s">
        <v>143</v>
      </c>
      <c r="E75" s="34" t="s">
        <v>144</v>
      </c>
      <c r="F75" s="34" t="s">
        <v>145</v>
      </c>
      <c r="G75" s="34" t="s">
        <v>146</v>
      </c>
      <c r="H75" s="53" t="s">
        <v>111</v>
      </c>
      <c r="I75" s="54" t="s">
        <v>101</v>
      </c>
      <c r="J75" s="53" t="s">
        <v>147</v>
      </c>
      <c r="K75" s="55" t="s">
        <v>89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56" t="s">
        <v>117</v>
      </c>
      <c r="B76" s="3">
        <v>183</v>
      </c>
      <c r="C76" s="57">
        <v>2</v>
      </c>
      <c r="D76" s="57">
        <v>0</v>
      </c>
      <c r="E76" s="57">
        <v>173</v>
      </c>
      <c r="F76" s="57">
        <v>0</v>
      </c>
      <c r="G76" s="57">
        <v>0</v>
      </c>
      <c r="H76" s="57">
        <v>0</v>
      </c>
      <c r="I76" s="57">
        <v>2</v>
      </c>
      <c r="J76" s="57">
        <v>0</v>
      </c>
      <c r="K76" s="58">
        <v>0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24" t="s">
        <v>119</v>
      </c>
      <c r="B77" s="3">
        <v>34</v>
      </c>
      <c r="C77" s="57">
        <v>4</v>
      </c>
      <c r="D77" s="57">
        <v>25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>
      <c r="A78" s="56" t="s">
        <v>121</v>
      </c>
      <c r="B78" s="3">
        <v>72</v>
      </c>
      <c r="C78" s="57">
        <v>14</v>
      </c>
      <c r="D78" s="57">
        <v>0</v>
      </c>
      <c r="E78" s="57">
        <v>42</v>
      </c>
      <c r="F78" s="57">
        <v>0</v>
      </c>
      <c r="G78" s="57">
        <v>0</v>
      </c>
      <c r="H78" s="57">
        <v>0</v>
      </c>
      <c r="I78" s="57">
        <v>0</v>
      </c>
      <c r="J78" s="57">
        <v>9</v>
      </c>
      <c r="K78" s="58">
        <v>0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>
      <c r="A79" s="59" t="s">
        <v>122</v>
      </c>
      <c r="B79" s="3">
        <v>2999</v>
      </c>
      <c r="C79" s="57">
        <v>609</v>
      </c>
      <c r="D79" s="57">
        <v>836</v>
      </c>
      <c r="E79" s="57">
        <v>238</v>
      </c>
      <c r="F79" s="57">
        <v>592</v>
      </c>
      <c r="G79" s="57">
        <v>119</v>
      </c>
      <c r="H79" s="57">
        <v>82</v>
      </c>
      <c r="I79" s="57">
        <v>130</v>
      </c>
      <c r="J79" s="57">
        <v>175</v>
      </c>
      <c r="K79" s="58">
        <v>124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>
      <c r="A80" s="24" t="s">
        <v>124</v>
      </c>
      <c r="B80" s="3">
        <v>244</v>
      </c>
      <c r="C80" s="57">
        <v>0</v>
      </c>
      <c r="D80" s="57">
        <v>0</v>
      </c>
      <c r="E80" s="57">
        <v>244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8">
        <v>0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>
      <c r="A81" s="24" t="s">
        <v>125</v>
      </c>
      <c r="B81" s="3">
        <v>138</v>
      </c>
      <c r="C81" s="57">
        <v>26</v>
      </c>
      <c r="D81" s="57">
        <v>15</v>
      </c>
      <c r="E81" s="57">
        <v>10</v>
      </c>
      <c r="F81" s="57">
        <v>15</v>
      </c>
      <c r="G81" s="57">
        <v>16</v>
      </c>
      <c r="H81" s="57">
        <v>6</v>
      </c>
      <c r="I81" s="57">
        <v>17</v>
      </c>
      <c r="J81" s="57">
        <v>13</v>
      </c>
      <c r="K81" s="58">
        <v>3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>
      <c r="A82" s="56" t="s">
        <v>126</v>
      </c>
      <c r="B82" s="3">
        <v>544</v>
      </c>
      <c r="C82" s="57">
        <v>0</v>
      </c>
      <c r="D82" s="57">
        <v>0</v>
      </c>
      <c r="E82" s="57">
        <v>543</v>
      </c>
      <c r="F82" s="57">
        <v>1</v>
      </c>
      <c r="G82" s="57">
        <v>0</v>
      </c>
      <c r="H82" s="57">
        <v>0</v>
      </c>
      <c r="I82" s="57">
        <v>0</v>
      </c>
      <c r="J82" s="57">
        <v>0</v>
      </c>
      <c r="K82" s="58">
        <v>0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>
      <c r="A83" s="56" t="s">
        <v>128</v>
      </c>
      <c r="B83" s="3">
        <v>33</v>
      </c>
      <c r="C83" s="57">
        <v>0</v>
      </c>
      <c r="D83" s="57">
        <v>0</v>
      </c>
      <c r="E83" s="57">
        <v>12</v>
      </c>
      <c r="F83" s="57">
        <v>0</v>
      </c>
      <c r="G83" s="57">
        <v>0</v>
      </c>
      <c r="H83" s="57">
        <v>0</v>
      </c>
      <c r="I83" s="57">
        <v>2</v>
      </c>
      <c r="J83" s="57">
        <v>0</v>
      </c>
      <c r="K83" s="58">
        <v>0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>
      <c r="A84" s="60" t="s">
        <v>129</v>
      </c>
      <c r="B84" s="3">
        <v>55</v>
      </c>
      <c r="C84" s="57">
        <v>3</v>
      </c>
      <c r="D84" s="57">
        <v>4</v>
      </c>
      <c r="E84" s="57">
        <v>11</v>
      </c>
      <c r="F84" s="57">
        <v>1</v>
      </c>
      <c r="G84" s="57">
        <v>5</v>
      </c>
      <c r="H84" s="57">
        <v>4</v>
      </c>
      <c r="I84" s="57">
        <v>21</v>
      </c>
      <c r="J84" s="57">
        <v>8</v>
      </c>
      <c r="K84" s="58">
        <v>0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>
      <c r="A85" s="24" t="s">
        <v>131</v>
      </c>
      <c r="B85" s="3">
        <v>88</v>
      </c>
      <c r="C85" s="57">
        <v>0</v>
      </c>
      <c r="D85" s="57">
        <v>0</v>
      </c>
      <c r="E85" s="57">
        <v>88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>
      <c r="A86" s="56" t="s">
        <v>132</v>
      </c>
      <c r="B86" s="3">
        <v>356</v>
      </c>
      <c r="C86" s="57">
        <v>171</v>
      </c>
      <c r="D86" s="57">
        <v>13</v>
      </c>
      <c r="E86" s="57">
        <v>31</v>
      </c>
      <c r="F86" s="57">
        <v>41</v>
      </c>
      <c r="G86" s="57">
        <v>7</v>
      </c>
      <c r="H86" s="57">
        <v>5</v>
      </c>
      <c r="I86" s="57">
        <v>29</v>
      </c>
      <c r="J86" s="57">
        <v>3</v>
      </c>
      <c r="K86" s="58">
        <v>11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>
      <c r="A87" s="59" t="s">
        <v>133</v>
      </c>
      <c r="B87" s="3">
        <v>153</v>
      </c>
      <c r="C87" s="57">
        <v>0</v>
      </c>
      <c r="D87" s="57">
        <v>0</v>
      </c>
      <c r="E87" s="57">
        <v>153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8">
        <v>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>
      <c r="A88" s="24" t="s">
        <v>135</v>
      </c>
      <c r="B88" s="3">
        <v>47</v>
      </c>
      <c r="C88" s="57">
        <v>1</v>
      </c>
      <c r="D88" s="57">
        <v>0</v>
      </c>
      <c r="E88" s="57">
        <v>38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>
      <c r="A89" s="24" t="s">
        <v>136</v>
      </c>
      <c r="B89" s="3">
        <v>93</v>
      </c>
      <c r="C89" s="57">
        <v>16</v>
      </c>
      <c r="D89" s="57">
        <v>16</v>
      </c>
      <c r="E89" s="57">
        <v>0</v>
      </c>
      <c r="F89" s="57">
        <v>5</v>
      </c>
      <c r="G89" s="57">
        <v>4</v>
      </c>
      <c r="H89" s="57">
        <v>2</v>
      </c>
      <c r="I89" s="57">
        <v>26</v>
      </c>
      <c r="J89" s="57">
        <v>0</v>
      </c>
      <c r="K89" s="58">
        <v>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>
      <c r="A90" s="24" t="s">
        <v>137</v>
      </c>
      <c r="B90" s="3">
        <v>270</v>
      </c>
      <c r="C90" s="57">
        <v>0</v>
      </c>
      <c r="D90" s="57">
        <v>0</v>
      </c>
      <c r="E90" s="57">
        <v>270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8">
        <v>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>
      <c r="A91" s="24" t="s">
        <v>138</v>
      </c>
      <c r="B91" s="3">
        <v>71</v>
      </c>
      <c r="C91" s="57">
        <v>0</v>
      </c>
      <c r="D91" s="57">
        <v>0</v>
      </c>
      <c r="E91" s="57">
        <v>1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8">
        <v>0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>
      <c r="A92" s="61" t="s">
        <v>139</v>
      </c>
      <c r="B92" s="29">
        <v>968</v>
      </c>
      <c r="C92" s="62">
        <v>0</v>
      </c>
      <c r="D92" s="62">
        <v>199</v>
      </c>
      <c r="E92" s="62">
        <v>60</v>
      </c>
      <c r="F92" s="62">
        <v>69</v>
      </c>
      <c r="G92" s="62">
        <v>83</v>
      </c>
      <c r="H92" s="62">
        <v>36</v>
      </c>
      <c r="I92" s="62">
        <v>99</v>
      </c>
      <c r="J92" s="62">
        <v>7</v>
      </c>
      <c r="K92" s="63">
        <v>8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>
      <c r="A93" s="7"/>
      <c r="B93" s="8" t="s">
        <v>148</v>
      </c>
      <c r="C93" s="64" t="str">
        <f t="shared" ref="C93:K93" si="0">C75</f>
        <v>pools k, h and meyers pond</v>
      </c>
      <c r="D93" s="64" t="str">
        <f t="shared" si="0"/>
        <v>pool 9</v>
      </c>
      <c r="E93" s="64" t="str">
        <f t="shared" si="0"/>
        <v>pool 4</v>
      </c>
      <c r="F93" s="64" t="str">
        <f t="shared" si="0"/>
        <v>pool b and n</v>
      </c>
      <c r="G93" s="64" t="str">
        <f t="shared" si="0"/>
        <v>pool 7s and 7n</v>
      </c>
      <c r="H93" s="64" t="str">
        <f t="shared" si="0"/>
        <v>Pool 7N</v>
      </c>
      <c r="I93" s="64" t="str">
        <f t="shared" si="0"/>
        <v>Reitz Pond</v>
      </c>
      <c r="J93" s="64" t="str">
        <f t="shared" si="0"/>
        <v>Pools C + D, (no Office Pool pool)</v>
      </c>
      <c r="K93" s="65" t="str">
        <f t="shared" si="0"/>
        <v>Cooper's Marsh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>
      <c r="A94" s="7"/>
      <c r="B94" s="66" t="s">
        <v>149</v>
      </c>
      <c r="C94" s="67">
        <f t="shared" ref="C94:K94" si="1">(SUM(C76,C78,C82,C83,C86,C92)/SUM($B$76,$B$78,$B$82,$B$83,$B$86,$B$92))*100</f>
        <v>8.6734693877551017</v>
      </c>
      <c r="D94" s="67">
        <f t="shared" si="1"/>
        <v>9.833024118738404</v>
      </c>
      <c r="E94" s="67">
        <f t="shared" si="1"/>
        <v>39.935064935064936</v>
      </c>
      <c r="F94" s="67">
        <f t="shared" si="1"/>
        <v>5.1484230055658626</v>
      </c>
      <c r="G94" s="67">
        <f t="shared" si="1"/>
        <v>4.1743970315398888</v>
      </c>
      <c r="H94" s="67">
        <f t="shared" si="1"/>
        <v>1.9016697588126159</v>
      </c>
      <c r="I94" s="67">
        <f t="shared" si="1"/>
        <v>6.1224489795918364</v>
      </c>
      <c r="J94" s="67">
        <f t="shared" si="1"/>
        <v>0.88126159554730976</v>
      </c>
      <c r="K94" s="68">
        <f t="shared" si="1"/>
        <v>0.88126159554730976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>
      <c r="A95" s="7"/>
      <c r="B95" s="66" t="s">
        <v>150</v>
      </c>
      <c r="C95" s="67">
        <f t="shared" ref="C95:K95" si="2">(SUM(($B$76-C76),($B$78-C78),($B$82-C82),($B$83-C83),($B$86-C86),($B$92-C92))/SUM($B$76,$B$78,$B$82,$B$83,$B$86,$B$92))*100</f>
        <v>91.326530612244895</v>
      </c>
      <c r="D95" s="67">
        <f t="shared" si="2"/>
        <v>90.166975881261592</v>
      </c>
      <c r="E95" s="67">
        <f t="shared" si="2"/>
        <v>60.064935064935064</v>
      </c>
      <c r="F95" s="67">
        <f t="shared" si="2"/>
        <v>94.85157699443414</v>
      </c>
      <c r="G95" s="67">
        <f t="shared" si="2"/>
        <v>95.825602968460117</v>
      </c>
      <c r="H95" s="67">
        <f t="shared" si="2"/>
        <v>98.098330241187384</v>
      </c>
      <c r="I95" s="67">
        <f t="shared" si="2"/>
        <v>93.877551020408163</v>
      </c>
      <c r="J95" s="67">
        <f t="shared" si="2"/>
        <v>99.118738404452685</v>
      </c>
      <c r="K95" s="68">
        <f t="shared" si="2"/>
        <v>99.118738404452685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>
      <c r="A96" s="7"/>
      <c r="B96" s="59" t="s">
        <v>151</v>
      </c>
      <c r="C96" s="67">
        <f t="shared" ref="C96:K96" si="3">(SUM(C79,C87)/SUM($B$87,$B$79))*100</f>
        <v>19.321065989847718</v>
      </c>
      <c r="D96" s="67">
        <f t="shared" si="3"/>
        <v>26.522842639593907</v>
      </c>
      <c r="E96" s="67">
        <f t="shared" si="3"/>
        <v>12.404822335025381</v>
      </c>
      <c r="F96" s="67">
        <f t="shared" si="3"/>
        <v>18.781725888324875</v>
      </c>
      <c r="G96" s="67">
        <f t="shared" si="3"/>
        <v>3.7753807106598987</v>
      </c>
      <c r="H96" s="67">
        <f t="shared" si="3"/>
        <v>2.6015228426395942</v>
      </c>
      <c r="I96" s="67">
        <f t="shared" si="3"/>
        <v>4.1243654822335021</v>
      </c>
      <c r="J96" s="67">
        <f t="shared" si="3"/>
        <v>5.5520304568527923</v>
      </c>
      <c r="K96" s="68">
        <f t="shared" si="3"/>
        <v>3.9340101522842641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>
      <c r="A97" s="7"/>
      <c r="B97" s="69" t="s">
        <v>152</v>
      </c>
      <c r="C97" s="70">
        <f t="shared" ref="C97:K97" si="4">(SUM(C76,C78,C82,C83,C84,C86,C92)/SUM($B$76,$B$78,$B$82,$B$84,$B$83,$B$86,$B$92))*100</f>
        <v>8.5933966530981447</v>
      </c>
      <c r="D97" s="70">
        <f t="shared" si="4"/>
        <v>9.7693351424694708</v>
      </c>
      <c r="E97" s="70">
        <f t="shared" si="4"/>
        <v>39.439167797376754</v>
      </c>
      <c r="F97" s="70">
        <f t="shared" si="4"/>
        <v>5.0655811849841701</v>
      </c>
      <c r="G97" s="70">
        <f t="shared" si="4"/>
        <v>4.2966983265490724</v>
      </c>
      <c r="H97" s="70">
        <f t="shared" si="4"/>
        <v>2.0352781546811398</v>
      </c>
      <c r="I97" s="70">
        <f t="shared" si="4"/>
        <v>6.9199457259158752</v>
      </c>
      <c r="J97" s="70">
        <f t="shared" si="4"/>
        <v>1.2211668928086838</v>
      </c>
      <c r="K97" s="71">
        <f t="shared" si="4"/>
        <v>0.85933966530981465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77"/>
  <sheetViews>
    <sheetView workbookViewId="0">
      <selection activeCell="G19" sqref="G19"/>
    </sheetView>
  </sheetViews>
  <sheetFormatPr defaultColWidth="14.42578125" defaultRowHeight="15.75" customHeight="1"/>
  <cols>
    <col min="1" max="1" width="22.5703125" customWidth="1"/>
    <col min="2" max="2" width="47.5703125" customWidth="1"/>
    <col min="3" max="3" width="11" customWidth="1"/>
    <col min="4" max="5" width="15.85546875" customWidth="1"/>
    <col min="6" max="12" width="13" customWidth="1"/>
    <col min="13" max="21" width="11" customWidth="1"/>
  </cols>
  <sheetData>
    <row r="1" spans="1:21" ht="25.5">
      <c r="A1" s="72"/>
      <c r="B1" s="73"/>
      <c r="C1" s="74"/>
      <c r="D1" s="117" t="s">
        <v>153</v>
      </c>
      <c r="E1" s="118"/>
      <c r="F1" s="119" t="s">
        <v>154</v>
      </c>
      <c r="G1" s="118"/>
      <c r="H1" s="118"/>
      <c r="I1" s="119" t="s">
        <v>155</v>
      </c>
      <c r="J1" s="118"/>
      <c r="K1" s="118"/>
      <c r="L1" s="120" t="s">
        <v>156</v>
      </c>
      <c r="M1" s="121" t="s">
        <v>157</v>
      </c>
      <c r="N1" s="74"/>
      <c r="O1" s="74"/>
      <c r="P1" s="74"/>
      <c r="Q1" s="74"/>
      <c r="R1" s="74"/>
      <c r="S1" s="74"/>
      <c r="T1" s="74"/>
      <c r="U1" s="74"/>
    </row>
    <row r="2" spans="1:21" s="115" customFormat="1" ht="51">
      <c r="A2" s="108" t="s">
        <v>158</v>
      </c>
      <c r="B2" s="109" t="s">
        <v>159</v>
      </c>
      <c r="C2" s="110" t="s">
        <v>160</v>
      </c>
      <c r="D2" s="111" t="s">
        <v>161</v>
      </c>
      <c r="E2" s="111" t="s">
        <v>162</v>
      </c>
      <c r="F2" s="108" t="s">
        <v>163</v>
      </c>
      <c r="G2" s="108" t="s">
        <v>164</v>
      </c>
      <c r="H2" s="112" t="s">
        <v>157</v>
      </c>
      <c r="I2" s="108" t="s">
        <v>163</v>
      </c>
      <c r="J2" s="108" t="s">
        <v>164</v>
      </c>
      <c r="K2" s="112" t="s">
        <v>157</v>
      </c>
      <c r="L2" s="113" t="s">
        <v>156</v>
      </c>
      <c r="M2" s="114" t="s">
        <v>157</v>
      </c>
    </row>
    <row r="3" spans="1:21" ht="38.25">
      <c r="A3" s="108" t="str">
        <f>data_table!B2</f>
        <v>Quantity of restored reaches</v>
      </c>
      <c r="B3" s="75" t="str">
        <f>data_table!B3</f>
        <v xml:space="preserve">Quantity of restored stream (km; from downstream of impoundment to headwater source or next impassable barrier) </v>
      </c>
      <c r="C3" s="122" t="str">
        <f>data_table!B4</f>
        <v>Maximize</v>
      </c>
      <c r="D3" s="123">
        <f>MIN(data_table!$B$5:$B$13)</f>
        <v>0.68</v>
      </c>
      <c r="E3" s="123">
        <f>MAX(data_table!$B$5:$B$13)</f>
        <v>27.917000000000002</v>
      </c>
      <c r="F3" s="124">
        <v>1</v>
      </c>
      <c r="G3" s="124">
        <v>100</v>
      </c>
      <c r="H3" s="125">
        <f t="shared" ref="H3:H12" si="0">G3/SUM(G$3:G$12)</f>
        <v>0.22172949002217296</v>
      </c>
      <c r="I3" s="124">
        <v>2</v>
      </c>
      <c r="J3" s="124">
        <v>85</v>
      </c>
      <c r="K3" s="125">
        <f t="shared" ref="K3:K12" si="1">J3/SUM($J$3:$J$12)</f>
        <v>0.16798418972332016</v>
      </c>
      <c r="L3" s="126">
        <f t="shared" ref="L3:L12" si="2">G3/SUM($G$3:$G$12)+J3/ SUM($J$3:$J$12)</f>
        <v>0.38971367974549309</v>
      </c>
      <c r="M3" s="127">
        <f t="shared" ref="M3:M12" si="3">L3/SUM($L$3:$L$12)</f>
        <v>0.19485683987274657</v>
      </c>
    </row>
    <row r="4" spans="1:21" ht="25.5">
      <c r="A4" s="116" t="str">
        <f>data_table!C2</f>
        <v>Passability of restored reaches</v>
      </c>
      <c r="B4" s="76" t="str">
        <f>data_table!C3</f>
        <v>Average passability (passability score x affected km per km)</v>
      </c>
      <c r="C4" s="128" t="str">
        <f>data_table!C4</f>
        <v>Maximize</v>
      </c>
      <c r="D4" s="123">
        <f>MIN(data_table!$C$5:$C$13)</f>
        <v>0.61032534246575354</v>
      </c>
      <c r="E4" s="123">
        <f>MAX(data_table!$C$5:$C$13)</f>
        <v>2.6761540689255718</v>
      </c>
      <c r="F4" s="124">
        <v>2</v>
      </c>
      <c r="G4" s="124">
        <v>95</v>
      </c>
      <c r="H4" s="125">
        <f t="shared" si="0"/>
        <v>0.21064301552106429</v>
      </c>
      <c r="I4" s="124">
        <v>1</v>
      </c>
      <c r="J4" s="124">
        <v>100</v>
      </c>
      <c r="K4" s="125">
        <f t="shared" si="1"/>
        <v>0.19762845849802371</v>
      </c>
      <c r="L4" s="126">
        <f t="shared" si="2"/>
        <v>0.40827147401908803</v>
      </c>
      <c r="M4" s="127">
        <f t="shared" si="3"/>
        <v>0.20413573700954404</v>
      </c>
    </row>
    <row r="5" spans="1:21" ht="51">
      <c r="A5" s="108" t="str">
        <f>data_table!D2</f>
        <v>Brook trout density</v>
      </c>
      <c r="B5" s="75" t="str">
        <f>data_table!D3</f>
        <v>Brook trout density near restored reach after impoundment removal (predicted density: 0 = 0 fish/100m2, 5 = 0-10 fish/100 m2, 50 = 10-100 fish/100 m2)</v>
      </c>
      <c r="C5" s="122" t="str">
        <f>data_table!D4</f>
        <v>Maximize</v>
      </c>
      <c r="D5" s="123">
        <f>MIN(data_table!$D$5:$D$13)</f>
        <v>0</v>
      </c>
      <c r="E5" s="123">
        <f>MAX(data_table!$D$5:$D$13)</f>
        <v>50</v>
      </c>
      <c r="F5" s="124">
        <v>6</v>
      </c>
      <c r="G5" s="124">
        <v>45</v>
      </c>
      <c r="H5" s="125">
        <f t="shared" si="0"/>
        <v>9.9778270509977826E-2</v>
      </c>
      <c r="I5" s="124">
        <v>6</v>
      </c>
      <c r="J5" s="124">
        <v>40</v>
      </c>
      <c r="K5" s="125">
        <f t="shared" si="1"/>
        <v>7.9051383399209488E-2</v>
      </c>
      <c r="L5" s="126">
        <f t="shared" si="2"/>
        <v>0.17882965390918731</v>
      </c>
      <c r="M5" s="127">
        <f t="shared" si="3"/>
        <v>8.9414826954593671E-2</v>
      </c>
    </row>
    <row r="6" spans="1:21" ht="12.75">
      <c r="A6" s="108" t="str">
        <f>data_table!E2</f>
        <v>ROC Waterbirds</v>
      </c>
      <c r="B6" s="75" t="str">
        <f>data_table!E3</f>
        <v>% decline in total counts of 6 focal ROC species</v>
      </c>
      <c r="C6" s="122" t="str">
        <f>data_table!E4</f>
        <v>Minimize</v>
      </c>
      <c r="D6" s="129">
        <f>MAX(data_table!E5:E13)</f>
        <v>39.935064935064936</v>
      </c>
      <c r="E6" s="123">
        <f>MIN(data_table!E5:E13)</f>
        <v>0.88126159554730976</v>
      </c>
      <c r="F6" s="124">
        <v>4</v>
      </c>
      <c r="G6" s="124">
        <v>60</v>
      </c>
      <c r="H6" s="125">
        <f t="shared" si="0"/>
        <v>0.13303769401330376</v>
      </c>
      <c r="I6" s="124">
        <v>3</v>
      </c>
      <c r="J6" s="124">
        <v>80</v>
      </c>
      <c r="K6" s="125">
        <f t="shared" si="1"/>
        <v>0.15810276679841898</v>
      </c>
      <c r="L6" s="126">
        <f t="shared" si="2"/>
        <v>0.29114046081172273</v>
      </c>
      <c r="M6" s="127">
        <f t="shared" si="3"/>
        <v>0.14557023040586139</v>
      </c>
    </row>
    <row r="7" spans="1:21" ht="25.5">
      <c r="A7" s="108" t="str">
        <f>data_table!F2</f>
        <v>Invasive Waterbirds</v>
      </c>
      <c r="B7" s="75" t="str">
        <f>data_table!F3</f>
        <v>% decline in 2 invasive waterbird species (Canada Goose and Mute Swan)</v>
      </c>
      <c r="C7" s="122" t="str">
        <f>data_table!F4</f>
        <v>Maximize</v>
      </c>
      <c r="D7" s="123">
        <f>MIN(data_table!F5:F13)</f>
        <v>2.6015228426395942</v>
      </c>
      <c r="E7" s="123">
        <f>MAX(data_table!F5:F13)</f>
        <v>26.522842639593907</v>
      </c>
      <c r="F7" s="124">
        <v>10</v>
      </c>
      <c r="G7" s="124">
        <v>1</v>
      </c>
      <c r="H7" s="125">
        <f t="shared" si="0"/>
        <v>2.2172949002217295E-3</v>
      </c>
      <c r="I7" s="124">
        <v>9</v>
      </c>
      <c r="J7" s="124">
        <v>20</v>
      </c>
      <c r="K7" s="125">
        <f t="shared" si="1"/>
        <v>3.9525691699604744E-2</v>
      </c>
      <c r="L7" s="126">
        <f t="shared" si="2"/>
        <v>4.1742986599826476E-2</v>
      </c>
      <c r="M7" s="127">
        <f t="shared" si="3"/>
        <v>2.0871493299913241E-2</v>
      </c>
    </row>
    <row r="8" spans="1:21" ht="25.5">
      <c r="A8" s="108" t="str">
        <f>data_table!G2</f>
        <v>Fishing access</v>
      </c>
      <c r="B8" s="75" t="str">
        <f>data_table!G3</f>
        <v>Number of impoundments available for fishing opportunities</v>
      </c>
      <c r="C8" s="122" t="str">
        <f>data_table!G4</f>
        <v>Maximize</v>
      </c>
      <c r="D8" s="123">
        <f>MIN(data_table!$G$5:$G$13)</f>
        <v>3</v>
      </c>
      <c r="E8" s="123">
        <f>MAX(data_table!$G$5:$G$13)</f>
        <v>5</v>
      </c>
      <c r="F8" s="124">
        <v>9</v>
      </c>
      <c r="G8" s="124">
        <v>5</v>
      </c>
      <c r="H8" s="125">
        <f t="shared" si="0"/>
        <v>1.1086474501108648E-2</v>
      </c>
      <c r="I8" s="124">
        <v>8</v>
      </c>
      <c r="J8" s="124">
        <v>25</v>
      </c>
      <c r="K8" s="125">
        <f t="shared" si="1"/>
        <v>4.9407114624505928E-2</v>
      </c>
      <c r="L8" s="126">
        <f t="shared" si="2"/>
        <v>6.0493589125614575E-2</v>
      </c>
      <c r="M8" s="127">
        <f t="shared" si="3"/>
        <v>3.0246794562807291E-2</v>
      </c>
    </row>
    <row r="9" spans="1:21" ht="25.5">
      <c r="A9" s="108" t="str">
        <f>data_table!H2</f>
        <v>Wildlife viewing opportunities</v>
      </c>
      <c r="B9" s="75" t="str">
        <f>data_table!H3</f>
        <v>Number of impoundments available for wildlife viewing</v>
      </c>
      <c r="C9" s="122" t="str">
        <f>data_table!H4</f>
        <v>Maximize</v>
      </c>
      <c r="D9" s="123">
        <f>MIN(data_table!$H$5:$H$13)</f>
        <v>3</v>
      </c>
      <c r="E9" s="123">
        <f>MAX(data_table!$H$5:$H$13)</f>
        <v>6</v>
      </c>
      <c r="F9" s="124">
        <v>8</v>
      </c>
      <c r="G9" s="124">
        <v>10</v>
      </c>
      <c r="H9" s="125">
        <f t="shared" si="0"/>
        <v>2.2172949002217297E-2</v>
      </c>
      <c r="I9" s="124">
        <v>7</v>
      </c>
      <c r="J9" s="124">
        <v>30</v>
      </c>
      <c r="K9" s="125">
        <f t="shared" si="1"/>
        <v>5.9288537549407112E-2</v>
      </c>
      <c r="L9" s="126">
        <f t="shared" si="2"/>
        <v>8.1461486551624412E-2</v>
      </c>
      <c r="M9" s="127">
        <f t="shared" si="3"/>
        <v>4.0730743275812213E-2</v>
      </c>
    </row>
    <row r="10" spans="1:21" ht="12.75">
      <c r="A10" s="108" t="str">
        <f>data_table!I2</f>
        <v>Trail access and use</v>
      </c>
      <c r="B10" s="75" t="str">
        <f>data_table!I3</f>
        <v>1= impacted trail, 0 = no impact</v>
      </c>
      <c r="C10" s="122" t="str">
        <f>data_table!I4</f>
        <v>Minimize</v>
      </c>
      <c r="D10" s="123">
        <f>MAX(data_table!$I$5:$I$13)</f>
        <v>1</v>
      </c>
      <c r="E10" s="123">
        <f>MIN(data_table!$I$5:$I$13)</f>
        <v>0</v>
      </c>
      <c r="F10" s="124">
        <v>7</v>
      </c>
      <c r="G10" s="124">
        <v>15</v>
      </c>
      <c r="H10" s="125">
        <f t="shared" si="0"/>
        <v>3.325942350332594E-2</v>
      </c>
      <c r="I10" s="124">
        <v>10</v>
      </c>
      <c r="J10" s="124">
        <v>1</v>
      </c>
      <c r="K10" s="125">
        <f t="shared" si="1"/>
        <v>1.976284584980237E-3</v>
      </c>
      <c r="L10" s="126">
        <f t="shared" si="2"/>
        <v>3.5235708088306179E-2</v>
      </c>
      <c r="M10" s="127">
        <f t="shared" si="3"/>
        <v>1.7617854044153093E-2</v>
      </c>
    </row>
    <row r="11" spans="1:21" ht="12.75">
      <c r="A11" s="108" t="str">
        <f>data_table!J2</f>
        <v>Partner support</v>
      </c>
      <c r="B11" s="75" t="str">
        <f>data_table!J3</f>
        <v>1 = high support, 5 = no support</v>
      </c>
      <c r="C11" s="122" t="str">
        <f>data_table!J4</f>
        <v>Minimize</v>
      </c>
      <c r="D11" s="123">
        <f>MAX(data_table!$J$5:$J$13)</f>
        <v>5</v>
      </c>
      <c r="E11" s="123">
        <f>MIN(data_table!$J$5:$J$13)</f>
        <v>1</v>
      </c>
      <c r="F11" s="124">
        <v>3</v>
      </c>
      <c r="G11" s="124">
        <v>70</v>
      </c>
      <c r="H11" s="125">
        <f t="shared" si="0"/>
        <v>0.15521064301552107</v>
      </c>
      <c r="I11" s="124">
        <v>4</v>
      </c>
      <c r="J11" s="124">
        <v>75</v>
      </c>
      <c r="K11" s="125">
        <f t="shared" si="1"/>
        <v>0.14822134387351779</v>
      </c>
      <c r="L11" s="126">
        <f t="shared" si="2"/>
        <v>0.30343198688903883</v>
      </c>
      <c r="M11" s="127">
        <f t="shared" si="3"/>
        <v>0.15171599344451944</v>
      </c>
    </row>
    <row r="12" spans="1:21" ht="63.75">
      <c r="A12" s="108" t="str">
        <f>data_table!K2</f>
        <v>Removal feasibility</v>
      </c>
      <c r="B12" s="75" t="str">
        <f>data_table!K3</f>
        <v>1 = simple, easy
2 = less complex, more feasible
3 = complex, but feasbile
4 = more complex, somewhat feasible 
5 = very complex, potentially infeasible</v>
      </c>
      <c r="C12" s="122" t="str">
        <f>data_table!K4</f>
        <v>Minimize</v>
      </c>
      <c r="D12" s="123">
        <f>MAX(data_table!K5:K13)</f>
        <v>5</v>
      </c>
      <c r="E12" s="123">
        <f>MIN(data_table!K5:K13)</f>
        <v>1</v>
      </c>
      <c r="F12" s="124">
        <v>5</v>
      </c>
      <c r="G12" s="124">
        <v>50</v>
      </c>
      <c r="H12" s="125">
        <f t="shared" si="0"/>
        <v>0.11086474501108648</v>
      </c>
      <c r="I12" s="124">
        <v>5</v>
      </c>
      <c r="J12" s="124">
        <v>50</v>
      </c>
      <c r="K12" s="125">
        <f t="shared" si="1"/>
        <v>9.8814229249011856E-2</v>
      </c>
      <c r="L12" s="126">
        <f t="shared" si="2"/>
        <v>0.20967897426009835</v>
      </c>
      <c r="M12" s="127">
        <f t="shared" si="3"/>
        <v>0.10483948713004919</v>
      </c>
    </row>
    <row r="13" spans="1:21" ht="15.75" customHeight="1">
      <c r="A13" s="83"/>
      <c r="B13" s="84"/>
      <c r="L13" s="85"/>
    </row>
    <row r="14" spans="1:21" ht="15.75" customHeight="1">
      <c r="A14" s="83"/>
      <c r="B14" s="84"/>
      <c r="L14" s="85"/>
    </row>
    <row r="15" spans="1:21" ht="15.75" customHeight="1">
      <c r="A15" s="83"/>
      <c r="B15" s="84"/>
      <c r="L15" s="85"/>
    </row>
    <row r="16" spans="1:21" ht="15.75" customHeight="1">
      <c r="A16" s="83"/>
      <c r="B16" s="84"/>
      <c r="L16" s="85"/>
    </row>
    <row r="17" spans="1:12" ht="15.75" customHeight="1">
      <c r="A17" s="83"/>
      <c r="B17" s="84"/>
      <c r="L17" s="85"/>
    </row>
    <row r="18" spans="1:12" ht="15.75" customHeight="1">
      <c r="A18" s="83"/>
      <c r="B18" s="84"/>
      <c r="L18" s="85"/>
    </row>
    <row r="19" spans="1:12" ht="15.75" customHeight="1">
      <c r="A19" s="83"/>
      <c r="B19" s="84"/>
      <c r="L19" s="85"/>
    </row>
    <row r="20" spans="1:12" ht="15.75" customHeight="1">
      <c r="A20" s="83"/>
      <c r="B20" s="84"/>
      <c r="L20" s="85"/>
    </row>
    <row r="21" spans="1:12" ht="15.75" customHeight="1">
      <c r="A21" s="83"/>
      <c r="B21" s="84"/>
      <c r="L21" s="85"/>
    </row>
    <row r="22" spans="1:12" ht="15.75" customHeight="1">
      <c r="A22" s="83"/>
      <c r="B22" s="84"/>
      <c r="L22" s="85"/>
    </row>
    <row r="23" spans="1:12" ht="15.75" customHeight="1">
      <c r="A23" s="83"/>
      <c r="B23" s="84"/>
      <c r="L23" s="85"/>
    </row>
    <row r="24" spans="1:12" ht="15.75" customHeight="1">
      <c r="A24" s="83"/>
      <c r="B24" s="84"/>
      <c r="L24" s="85"/>
    </row>
    <row r="25" spans="1:12" ht="15.75" customHeight="1">
      <c r="A25" s="83"/>
      <c r="B25" s="84"/>
      <c r="L25" s="85"/>
    </row>
    <row r="26" spans="1:12" ht="15.75" customHeight="1">
      <c r="A26" s="83"/>
      <c r="B26" s="84"/>
      <c r="L26" s="85"/>
    </row>
    <row r="27" spans="1:12" ht="15.75" customHeight="1">
      <c r="A27" s="83"/>
      <c r="B27" s="84"/>
      <c r="L27" s="85"/>
    </row>
    <row r="28" spans="1:12" ht="15.75" customHeight="1">
      <c r="A28" s="83"/>
      <c r="B28" s="84"/>
      <c r="L28" s="85"/>
    </row>
    <row r="29" spans="1:12" ht="15.75" customHeight="1">
      <c r="A29" s="83"/>
      <c r="B29" s="84"/>
      <c r="L29" s="85"/>
    </row>
    <row r="30" spans="1:12" ht="15.75" customHeight="1">
      <c r="A30" s="83"/>
      <c r="B30" s="84"/>
      <c r="L30" s="85"/>
    </row>
    <row r="31" spans="1:12" ht="15.75" customHeight="1">
      <c r="A31" s="83"/>
      <c r="B31" s="84"/>
      <c r="L31" s="85"/>
    </row>
    <row r="32" spans="1:12" ht="15.75" customHeight="1">
      <c r="A32" s="83"/>
      <c r="B32" s="84"/>
      <c r="L32" s="85"/>
    </row>
    <row r="33" spans="1:12" ht="15.75" customHeight="1">
      <c r="A33" s="83"/>
      <c r="B33" s="84"/>
      <c r="L33" s="85"/>
    </row>
    <row r="34" spans="1:12" ht="15.75" customHeight="1">
      <c r="A34" s="83"/>
      <c r="B34" s="84"/>
      <c r="L34" s="85"/>
    </row>
    <row r="35" spans="1:12" ht="12.75">
      <c r="A35" s="83"/>
      <c r="B35" s="84"/>
      <c r="L35" s="85"/>
    </row>
    <row r="36" spans="1:12" ht="12.75">
      <c r="A36" s="83"/>
      <c r="B36" s="84"/>
      <c r="L36" s="85"/>
    </row>
    <row r="37" spans="1:12" ht="12.75">
      <c r="A37" s="83"/>
      <c r="B37" s="84"/>
      <c r="L37" s="85"/>
    </row>
    <row r="38" spans="1:12" ht="12.75">
      <c r="A38" s="83"/>
      <c r="B38" s="84"/>
      <c r="L38" s="85"/>
    </row>
    <row r="39" spans="1:12" ht="12.75">
      <c r="A39" s="83"/>
      <c r="B39" s="84"/>
      <c r="L39" s="85"/>
    </row>
    <row r="40" spans="1:12" ht="12.75">
      <c r="A40" s="83"/>
      <c r="B40" s="84"/>
      <c r="L40" s="85"/>
    </row>
    <row r="41" spans="1:12" ht="12.75">
      <c r="A41" s="83"/>
      <c r="B41" s="84"/>
      <c r="L41" s="85"/>
    </row>
    <row r="42" spans="1:12" ht="12.75">
      <c r="A42" s="83"/>
      <c r="B42" s="84"/>
      <c r="L42" s="85"/>
    </row>
    <row r="43" spans="1:12" ht="12.75">
      <c r="A43" s="83"/>
      <c r="B43" s="84"/>
      <c r="L43" s="85"/>
    </row>
    <row r="44" spans="1:12" ht="12.75">
      <c r="A44" s="83"/>
      <c r="B44" s="84"/>
      <c r="L44" s="85"/>
    </row>
    <row r="45" spans="1:12" ht="12.75">
      <c r="A45" s="83"/>
      <c r="B45" s="84"/>
      <c r="L45" s="85"/>
    </row>
    <row r="46" spans="1:12" ht="12.75">
      <c r="A46" s="83"/>
      <c r="B46" s="84"/>
      <c r="L46" s="85"/>
    </row>
    <row r="47" spans="1:12" ht="12.75">
      <c r="A47" s="83"/>
      <c r="B47" s="84"/>
      <c r="L47" s="85"/>
    </row>
    <row r="48" spans="1:12" ht="12.75">
      <c r="A48" s="83"/>
      <c r="B48" s="84"/>
      <c r="L48" s="85"/>
    </row>
    <row r="49" spans="1:12" ht="12.75">
      <c r="A49" s="83"/>
      <c r="B49" s="84"/>
      <c r="L49" s="85"/>
    </row>
    <row r="50" spans="1:12" ht="12.75">
      <c r="A50" s="83"/>
      <c r="B50" s="84"/>
      <c r="L50" s="85"/>
    </row>
    <row r="51" spans="1:12" ht="12.75">
      <c r="A51" s="83"/>
      <c r="B51" s="84"/>
      <c r="L51" s="85"/>
    </row>
    <row r="52" spans="1:12" ht="12.75">
      <c r="A52" s="83"/>
      <c r="B52" s="84"/>
      <c r="L52" s="85"/>
    </row>
    <row r="53" spans="1:12" ht="12.75">
      <c r="A53" s="83"/>
      <c r="B53" s="84"/>
      <c r="L53" s="85"/>
    </row>
    <row r="54" spans="1:12" ht="12.75">
      <c r="A54" s="83"/>
      <c r="B54" s="84"/>
      <c r="L54" s="85"/>
    </row>
    <row r="55" spans="1:12" ht="12.75">
      <c r="A55" s="83"/>
      <c r="B55" s="84"/>
      <c r="L55" s="85"/>
    </row>
    <row r="56" spans="1:12" ht="12.75">
      <c r="A56" s="83"/>
      <c r="B56" s="84"/>
      <c r="L56" s="85"/>
    </row>
    <row r="57" spans="1:12" ht="12.75">
      <c r="A57" s="83"/>
      <c r="B57" s="84"/>
      <c r="L57" s="85"/>
    </row>
    <row r="58" spans="1:12" ht="12.75">
      <c r="A58" s="83"/>
      <c r="B58" s="84"/>
      <c r="L58" s="85"/>
    </row>
    <row r="59" spans="1:12" ht="12.75">
      <c r="A59" s="83"/>
      <c r="B59" s="84"/>
      <c r="L59" s="85"/>
    </row>
    <row r="60" spans="1:12" ht="12.75">
      <c r="A60" s="83"/>
      <c r="B60" s="84"/>
      <c r="L60" s="85"/>
    </row>
    <row r="61" spans="1:12" ht="12.75">
      <c r="A61" s="83"/>
      <c r="B61" s="84"/>
      <c r="L61" s="85"/>
    </row>
    <row r="62" spans="1:12" ht="12.75">
      <c r="A62" s="83"/>
      <c r="B62" s="84"/>
      <c r="L62" s="85"/>
    </row>
    <row r="63" spans="1:12" ht="12.75">
      <c r="A63" s="83"/>
      <c r="B63" s="84"/>
      <c r="L63" s="85"/>
    </row>
    <row r="64" spans="1:12" ht="12.75">
      <c r="A64" s="83"/>
      <c r="B64" s="84"/>
      <c r="L64" s="85"/>
    </row>
    <row r="65" spans="1:12" ht="12.75">
      <c r="A65" s="83"/>
      <c r="B65" s="84"/>
      <c r="L65" s="85"/>
    </row>
    <row r="66" spans="1:12" ht="12.75">
      <c r="A66" s="83"/>
      <c r="B66" s="84"/>
      <c r="L66" s="85"/>
    </row>
    <row r="67" spans="1:12" ht="12.75">
      <c r="A67" s="83"/>
      <c r="B67" s="84"/>
      <c r="L67" s="85"/>
    </row>
    <row r="68" spans="1:12" ht="12.75">
      <c r="A68" s="83"/>
      <c r="B68" s="84"/>
      <c r="L68" s="85"/>
    </row>
    <row r="69" spans="1:12" ht="12.75">
      <c r="A69" s="83"/>
      <c r="B69" s="84"/>
      <c r="L69" s="85"/>
    </row>
    <row r="70" spans="1:12" ht="12.75">
      <c r="A70" s="83"/>
      <c r="B70" s="84"/>
      <c r="L70" s="85"/>
    </row>
    <row r="71" spans="1:12" ht="12.75">
      <c r="A71" s="83"/>
      <c r="B71" s="84"/>
      <c r="L71" s="85"/>
    </row>
    <row r="72" spans="1:12" ht="12.75">
      <c r="A72" s="83"/>
      <c r="B72" s="84"/>
      <c r="L72" s="85"/>
    </row>
    <row r="73" spans="1:12" ht="12.75">
      <c r="A73" s="83"/>
      <c r="B73" s="84"/>
      <c r="L73" s="85"/>
    </row>
    <row r="74" spans="1:12" ht="12.75">
      <c r="A74" s="83"/>
      <c r="B74" s="84"/>
      <c r="L74" s="85"/>
    </row>
    <row r="75" spans="1:12" ht="12.75">
      <c r="A75" s="83"/>
      <c r="B75" s="84"/>
      <c r="L75" s="85"/>
    </row>
    <row r="76" spans="1:12" ht="12.75">
      <c r="A76" s="83"/>
      <c r="B76" s="84"/>
      <c r="L76" s="85"/>
    </row>
    <row r="77" spans="1:12" ht="12.75">
      <c r="A77" s="83"/>
      <c r="B77" s="84"/>
      <c r="L77" s="85"/>
    </row>
    <row r="78" spans="1:12" ht="12.75">
      <c r="A78" s="83"/>
      <c r="B78" s="84"/>
      <c r="L78" s="85"/>
    </row>
    <row r="79" spans="1:12" ht="12.75">
      <c r="A79" s="83"/>
      <c r="B79" s="84"/>
      <c r="L79" s="85"/>
    </row>
    <row r="80" spans="1:12" ht="12.75">
      <c r="A80" s="83"/>
      <c r="B80" s="84"/>
      <c r="L80" s="85"/>
    </row>
    <row r="81" spans="1:12" ht="12.75">
      <c r="A81" s="83"/>
      <c r="B81" s="84"/>
      <c r="L81" s="85"/>
    </row>
    <row r="82" spans="1:12" ht="12.75">
      <c r="A82" s="83"/>
      <c r="B82" s="84"/>
      <c r="L82" s="85"/>
    </row>
    <row r="83" spans="1:12" ht="12.75">
      <c r="A83" s="83"/>
      <c r="B83" s="84"/>
      <c r="L83" s="85"/>
    </row>
    <row r="84" spans="1:12" ht="12.75">
      <c r="A84" s="83"/>
      <c r="B84" s="84"/>
      <c r="L84" s="85"/>
    </row>
    <row r="85" spans="1:12" ht="12.75">
      <c r="A85" s="83"/>
      <c r="B85" s="84"/>
      <c r="L85" s="85"/>
    </row>
    <row r="86" spans="1:12" ht="12.75">
      <c r="A86" s="83"/>
      <c r="B86" s="84"/>
      <c r="L86" s="85"/>
    </row>
    <row r="87" spans="1:12" ht="12.75">
      <c r="A87" s="83"/>
      <c r="B87" s="84"/>
      <c r="L87" s="85"/>
    </row>
    <row r="88" spans="1:12" ht="12.75">
      <c r="A88" s="83"/>
      <c r="B88" s="84"/>
      <c r="L88" s="85"/>
    </row>
    <row r="89" spans="1:12" ht="12.75">
      <c r="A89" s="83"/>
      <c r="B89" s="84"/>
      <c r="L89" s="85"/>
    </row>
    <row r="90" spans="1:12" ht="12.75">
      <c r="A90" s="83"/>
      <c r="B90" s="84"/>
      <c r="L90" s="85"/>
    </row>
    <row r="91" spans="1:12" ht="12.75">
      <c r="A91" s="83"/>
      <c r="B91" s="84"/>
      <c r="L91" s="85"/>
    </row>
    <row r="92" spans="1:12" ht="12.75">
      <c r="A92" s="83"/>
      <c r="B92" s="84"/>
      <c r="L92" s="85"/>
    </row>
    <row r="93" spans="1:12" ht="12.75">
      <c r="A93" s="83"/>
      <c r="B93" s="84"/>
      <c r="L93" s="85"/>
    </row>
    <row r="94" spans="1:12" ht="12.75">
      <c r="A94" s="83"/>
      <c r="B94" s="84"/>
      <c r="L94" s="85"/>
    </row>
    <row r="95" spans="1:12" ht="12.75">
      <c r="A95" s="83"/>
      <c r="B95" s="84"/>
      <c r="L95" s="85"/>
    </row>
    <row r="96" spans="1:12" ht="12.75">
      <c r="A96" s="83"/>
      <c r="B96" s="84"/>
      <c r="L96" s="85"/>
    </row>
    <row r="97" spans="1:12" ht="12.75">
      <c r="A97" s="83"/>
      <c r="B97" s="84"/>
      <c r="L97" s="85"/>
    </row>
    <row r="98" spans="1:12" ht="12.75">
      <c r="A98" s="83"/>
      <c r="B98" s="84"/>
      <c r="L98" s="85"/>
    </row>
    <row r="99" spans="1:12" ht="12.75">
      <c r="A99" s="83"/>
      <c r="B99" s="84"/>
      <c r="L99" s="85"/>
    </row>
    <row r="100" spans="1:12" ht="12.75">
      <c r="A100" s="83"/>
      <c r="B100" s="84"/>
      <c r="L100" s="85"/>
    </row>
    <row r="101" spans="1:12" ht="12.75">
      <c r="A101" s="83"/>
      <c r="B101" s="84"/>
      <c r="L101" s="85"/>
    </row>
    <row r="102" spans="1:12" ht="12.75">
      <c r="A102" s="83"/>
      <c r="B102" s="84"/>
      <c r="L102" s="85"/>
    </row>
    <row r="103" spans="1:12" ht="12.75">
      <c r="A103" s="83"/>
      <c r="B103" s="84"/>
      <c r="L103" s="85"/>
    </row>
    <row r="104" spans="1:12" ht="12.75">
      <c r="A104" s="83"/>
      <c r="B104" s="84"/>
      <c r="L104" s="85"/>
    </row>
    <row r="105" spans="1:12" ht="12.75">
      <c r="A105" s="83"/>
      <c r="B105" s="84"/>
      <c r="L105" s="85"/>
    </row>
    <row r="106" spans="1:12" ht="12.75">
      <c r="A106" s="83"/>
      <c r="B106" s="84"/>
      <c r="L106" s="85"/>
    </row>
    <row r="107" spans="1:12" ht="12.75">
      <c r="A107" s="83"/>
      <c r="B107" s="84"/>
      <c r="L107" s="85"/>
    </row>
    <row r="108" spans="1:12" ht="12.75">
      <c r="A108" s="83"/>
      <c r="B108" s="84"/>
      <c r="L108" s="85"/>
    </row>
    <row r="109" spans="1:12" ht="12.75">
      <c r="A109" s="83"/>
      <c r="B109" s="84"/>
      <c r="L109" s="85"/>
    </row>
    <row r="110" spans="1:12" ht="12.75">
      <c r="A110" s="83"/>
      <c r="B110" s="84"/>
      <c r="L110" s="85"/>
    </row>
    <row r="111" spans="1:12" ht="12.75">
      <c r="A111" s="83"/>
      <c r="B111" s="84"/>
      <c r="L111" s="85"/>
    </row>
    <row r="112" spans="1:12" ht="12.75">
      <c r="A112" s="83"/>
      <c r="B112" s="84"/>
      <c r="L112" s="85"/>
    </row>
    <row r="113" spans="1:12" ht="12.75">
      <c r="A113" s="83"/>
      <c r="B113" s="84"/>
      <c r="L113" s="85"/>
    </row>
    <row r="114" spans="1:12" ht="12.75">
      <c r="A114" s="83"/>
      <c r="B114" s="84"/>
      <c r="L114" s="85"/>
    </row>
    <row r="115" spans="1:12" ht="12.75">
      <c r="A115" s="83"/>
      <c r="B115" s="84"/>
      <c r="L115" s="85"/>
    </row>
    <row r="116" spans="1:12" ht="12.75">
      <c r="A116" s="83"/>
      <c r="B116" s="84"/>
      <c r="L116" s="85"/>
    </row>
    <row r="117" spans="1:12" ht="12.75">
      <c r="A117" s="83"/>
      <c r="B117" s="84"/>
      <c r="L117" s="85"/>
    </row>
    <row r="118" spans="1:12" ht="12.75">
      <c r="A118" s="83"/>
      <c r="B118" s="84"/>
      <c r="L118" s="85"/>
    </row>
    <row r="119" spans="1:12" ht="12.75">
      <c r="A119" s="83"/>
      <c r="B119" s="84"/>
      <c r="L119" s="85"/>
    </row>
    <row r="120" spans="1:12" ht="12.75">
      <c r="A120" s="83"/>
      <c r="B120" s="84"/>
      <c r="L120" s="85"/>
    </row>
    <row r="121" spans="1:12" ht="12.75">
      <c r="A121" s="83"/>
      <c r="B121" s="84"/>
      <c r="L121" s="85"/>
    </row>
    <row r="122" spans="1:12" ht="12.75">
      <c r="A122" s="83"/>
      <c r="B122" s="84"/>
      <c r="L122" s="85"/>
    </row>
    <row r="123" spans="1:12" ht="12.75">
      <c r="A123" s="83"/>
      <c r="B123" s="84"/>
      <c r="L123" s="85"/>
    </row>
    <row r="124" spans="1:12" ht="12.75">
      <c r="A124" s="83"/>
      <c r="B124" s="84"/>
      <c r="L124" s="85"/>
    </row>
    <row r="125" spans="1:12" ht="12.75">
      <c r="A125" s="83"/>
      <c r="B125" s="84"/>
      <c r="L125" s="85"/>
    </row>
    <row r="126" spans="1:12" ht="12.75">
      <c r="A126" s="83"/>
      <c r="B126" s="84"/>
      <c r="L126" s="85"/>
    </row>
    <row r="127" spans="1:12" ht="12.75">
      <c r="A127" s="83"/>
      <c r="B127" s="84"/>
      <c r="L127" s="85"/>
    </row>
    <row r="128" spans="1:12" ht="12.75">
      <c r="A128" s="83"/>
      <c r="B128" s="84"/>
      <c r="L128" s="85"/>
    </row>
    <row r="129" spans="1:12" ht="12.75">
      <c r="A129" s="83"/>
      <c r="B129" s="84"/>
      <c r="L129" s="85"/>
    </row>
    <row r="130" spans="1:12" ht="12.75">
      <c r="A130" s="83"/>
      <c r="B130" s="84"/>
      <c r="L130" s="85"/>
    </row>
    <row r="131" spans="1:12" ht="12.75">
      <c r="A131" s="83"/>
      <c r="B131" s="84"/>
      <c r="L131" s="85"/>
    </row>
    <row r="132" spans="1:12" ht="12.75">
      <c r="A132" s="83"/>
      <c r="B132" s="84"/>
      <c r="L132" s="85"/>
    </row>
    <row r="133" spans="1:12" ht="12.75">
      <c r="A133" s="83"/>
      <c r="B133" s="84"/>
      <c r="L133" s="85"/>
    </row>
    <row r="134" spans="1:12" ht="12.75">
      <c r="A134" s="83"/>
      <c r="B134" s="84"/>
      <c r="L134" s="85"/>
    </row>
    <row r="135" spans="1:12" ht="12.75">
      <c r="A135" s="83"/>
      <c r="B135" s="84"/>
      <c r="L135" s="85"/>
    </row>
    <row r="136" spans="1:12" ht="12.75">
      <c r="A136" s="83"/>
      <c r="B136" s="84"/>
      <c r="L136" s="85"/>
    </row>
    <row r="137" spans="1:12" ht="12.75">
      <c r="A137" s="83"/>
      <c r="B137" s="84"/>
      <c r="L137" s="85"/>
    </row>
    <row r="138" spans="1:12" ht="12.75">
      <c r="A138" s="83"/>
      <c r="B138" s="84"/>
      <c r="L138" s="85"/>
    </row>
    <row r="139" spans="1:12" ht="12.75">
      <c r="A139" s="83"/>
      <c r="B139" s="84"/>
      <c r="L139" s="85"/>
    </row>
    <row r="140" spans="1:12" ht="12.75">
      <c r="A140" s="83"/>
      <c r="B140" s="84"/>
      <c r="L140" s="85"/>
    </row>
    <row r="141" spans="1:12" ht="12.75">
      <c r="A141" s="83"/>
      <c r="B141" s="84"/>
      <c r="L141" s="85"/>
    </row>
    <row r="142" spans="1:12" ht="12.75">
      <c r="A142" s="83"/>
      <c r="B142" s="84"/>
      <c r="L142" s="85"/>
    </row>
    <row r="143" spans="1:12" ht="12.75">
      <c r="A143" s="83"/>
      <c r="B143" s="84"/>
      <c r="L143" s="85"/>
    </row>
    <row r="144" spans="1:12" ht="12.75">
      <c r="A144" s="83"/>
      <c r="B144" s="84"/>
      <c r="L144" s="85"/>
    </row>
    <row r="145" spans="1:12" ht="12.75">
      <c r="A145" s="83"/>
      <c r="B145" s="84"/>
      <c r="L145" s="85"/>
    </row>
    <row r="146" spans="1:12" ht="12.75">
      <c r="A146" s="83"/>
      <c r="B146" s="84"/>
      <c r="L146" s="85"/>
    </row>
    <row r="147" spans="1:12" ht="12.75">
      <c r="A147" s="83"/>
      <c r="B147" s="84"/>
      <c r="L147" s="85"/>
    </row>
    <row r="148" spans="1:12" ht="12.75">
      <c r="A148" s="83"/>
      <c r="B148" s="84"/>
      <c r="L148" s="85"/>
    </row>
    <row r="149" spans="1:12" ht="12.75">
      <c r="A149" s="83"/>
      <c r="B149" s="84"/>
      <c r="L149" s="85"/>
    </row>
    <row r="150" spans="1:12" ht="12.75">
      <c r="A150" s="83"/>
      <c r="B150" s="84"/>
      <c r="L150" s="85"/>
    </row>
    <row r="151" spans="1:12" ht="12.75">
      <c r="A151" s="83"/>
      <c r="B151" s="84"/>
      <c r="L151" s="85"/>
    </row>
    <row r="152" spans="1:12" ht="12.75">
      <c r="A152" s="83"/>
      <c r="B152" s="84"/>
      <c r="L152" s="85"/>
    </row>
    <row r="153" spans="1:12" ht="12.75">
      <c r="A153" s="83"/>
      <c r="B153" s="84"/>
      <c r="L153" s="85"/>
    </row>
    <row r="154" spans="1:12" ht="12.75">
      <c r="A154" s="83"/>
      <c r="B154" s="84"/>
      <c r="L154" s="85"/>
    </row>
    <row r="155" spans="1:12" ht="12.75">
      <c r="A155" s="83"/>
      <c r="B155" s="84"/>
      <c r="L155" s="85"/>
    </row>
    <row r="156" spans="1:12" ht="12.75">
      <c r="A156" s="83"/>
      <c r="B156" s="84"/>
      <c r="L156" s="85"/>
    </row>
    <row r="157" spans="1:12" ht="12.75">
      <c r="A157" s="83"/>
      <c r="B157" s="84"/>
      <c r="L157" s="85"/>
    </row>
    <row r="158" spans="1:12" ht="12.75">
      <c r="A158" s="83"/>
      <c r="B158" s="84"/>
      <c r="L158" s="85"/>
    </row>
    <row r="159" spans="1:12" ht="12.75">
      <c r="A159" s="83"/>
      <c r="B159" s="84"/>
      <c r="L159" s="85"/>
    </row>
    <row r="160" spans="1:12" ht="12.75">
      <c r="A160" s="83"/>
      <c r="B160" s="84"/>
      <c r="L160" s="85"/>
    </row>
    <row r="161" spans="1:12" ht="12.75">
      <c r="A161" s="83"/>
      <c r="B161" s="84"/>
      <c r="L161" s="85"/>
    </row>
    <row r="162" spans="1:12" ht="12.75">
      <c r="A162" s="83"/>
      <c r="B162" s="84"/>
      <c r="L162" s="85"/>
    </row>
    <row r="163" spans="1:12" ht="12.75">
      <c r="A163" s="83"/>
      <c r="B163" s="84"/>
      <c r="L163" s="85"/>
    </row>
    <row r="164" spans="1:12" ht="12.75">
      <c r="A164" s="83"/>
      <c r="B164" s="84"/>
      <c r="L164" s="85"/>
    </row>
    <row r="165" spans="1:12" ht="12.75">
      <c r="A165" s="83"/>
      <c r="B165" s="84"/>
      <c r="L165" s="85"/>
    </row>
    <row r="166" spans="1:12" ht="12.75">
      <c r="A166" s="83"/>
      <c r="B166" s="84"/>
      <c r="L166" s="85"/>
    </row>
    <row r="167" spans="1:12" ht="12.75">
      <c r="A167" s="83"/>
      <c r="B167" s="84"/>
      <c r="L167" s="85"/>
    </row>
    <row r="168" spans="1:12" ht="12.75">
      <c r="A168" s="83"/>
      <c r="B168" s="84"/>
      <c r="L168" s="85"/>
    </row>
    <row r="169" spans="1:12" ht="12.75">
      <c r="A169" s="83"/>
      <c r="B169" s="84"/>
      <c r="L169" s="85"/>
    </row>
    <row r="170" spans="1:12" ht="12.75">
      <c r="A170" s="83"/>
      <c r="B170" s="84"/>
      <c r="L170" s="85"/>
    </row>
    <row r="171" spans="1:12" ht="12.75">
      <c r="A171" s="83"/>
      <c r="B171" s="84"/>
      <c r="L171" s="85"/>
    </row>
    <row r="172" spans="1:12" ht="12.75">
      <c r="A172" s="83"/>
      <c r="B172" s="84"/>
      <c r="L172" s="85"/>
    </row>
    <row r="173" spans="1:12" ht="12.75">
      <c r="A173" s="83"/>
      <c r="B173" s="84"/>
      <c r="L173" s="85"/>
    </row>
    <row r="174" spans="1:12" ht="12.75">
      <c r="A174" s="83"/>
      <c r="B174" s="84"/>
      <c r="L174" s="85"/>
    </row>
    <row r="175" spans="1:12" ht="12.75">
      <c r="A175" s="83"/>
      <c r="B175" s="84"/>
      <c r="L175" s="85"/>
    </row>
    <row r="176" spans="1:12" ht="12.75">
      <c r="A176" s="83"/>
      <c r="B176" s="84"/>
      <c r="L176" s="85"/>
    </row>
    <row r="177" spans="1:12" ht="12.75">
      <c r="A177" s="83"/>
      <c r="B177" s="84"/>
      <c r="L177" s="85"/>
    </row>
    <row r="178" spans="1:12" ht="12.75">
      <c r="A178" s="83"/>
      <c r="B178" s="84"/>
      <c r="L178" s="85"/>
    </row>
    <row r="179" spans="1:12" ht="12.75">
      <c r="A179" s="83"/>
      <c r="B179" s="84"/>
      <c r="L179" s="85"/>
    </row>
    <row r="180" spans="1:12" ht="12.75">
      <c r="A180" s="83"/>
      <c r="B180" s="84"/>
      <c r="L180" s="85"/>
    </row>
    <row r="181" spans="1:12" ht="12.75">
      <c r="A181" s="83"/>
      <c r="B181" s="84"/>
      <c r="L181" s="85"/>
    </row>
    <row r="182" spans="1:12" ht="12.75">
      <c r="A182" s="83"/>
      <c r="B182" s="84"/>
      <c r="L182" s="85"/>
    </row>
    <row r="183" spans="1:12" ht="12.75">
      <c r="A183" s="83"/>
      <c r="B183" s="84"/>
      <c r="L183" s="85"/>
    </row>
    <row r="184" spans="1:12" ht="12.75">
      <c r="A184" s="83"/>
      <c r="B184" s="84"/>
      <c r="L184" s="85"/>
    </row>
    <row r="185" spans="1:12" ht="12.75">
      <c r="A185" s="83"/>
      <c r="B185" s="84"/>
      <c r="L185" s="85"/>
    </row>
    <row r="186" spans="1:12" ht="12.75">
      <c r="A186" s="83"/>
      <c r="B186" s="84"/>
      <c r="L186" s="85"/>
    </row>
    <row r="187" spans="1:12" ht="12.75">
      <c r="A187" s="83"/>
      <c r="B187" s="84"/>
      <c r="L187" s="85"/>
    </row>
    <row r="188" spans="1:12" ht="12.75">
      <c r="A188" s="83"/>
      <c r="B188" s="84"/>
      <c r="L188" s="85"/>
    </row>
    <row r="189" spans="1:12" ht="12.75">
      <c r="A189" s="83"/>
      <c r="B189" s="84"/>
      <c r="L189" s="85"/>
    </row>
    <row r="190" spans="1:12" ht="12.75">
      <c r="A190" s="83"/>
      <c r="B190" s="84"/>
      <c r="L190" s="85"/>
    </row>
    <row r="191" spans="1:12" ht="12.75">
      <c r="A191" s="83"/>
      <c r="B191" s="84"/>
      <c r="L191" s="85"/>
    </row>
    <row r="192" spans="1:12" ht="12.75">
      <c r="A192" s="83"/>
      <c r="B192" s="84"/>
      <c r="L192" s="85"/>
    </row>
    <row r="193" spans="1:12" ht="12.75">
      <c r="A193" s="83"/>
      <c r="B193" s="84"/>
      <c r="L193" s="85"/>
    </row>
    <row r="194" spans="1:12" ht="12.75">
      <c r="A194" s="83"/>
      <c r="B194" s="84"/>
      <c r="L194" s="85"/>
    </row>
    <row r="195" spans="1:12" ht="12.75">
      <c r="A195" s="83"/>
      <c r="B195" s="84"/>
      <c r="L195" s="85"/>
    </row>
    <row r="196" spans="1:12" ht="12.75">
      <c r="A196" s="83"/>
      <c r="B196" s="84"/>
      <c r="L196" s="85"/>
    </row>
    <row r="197" spans="1:12" ht="12.75">
      <c r="A197" s="83"/>
      <c r="B197" s="84"/>
      <c r="L197" s="85"/>
    </row>
    <row r="198" spans="1:12" ht="12.75">
      <c r="A198" s="83"/>
      <c r="B198" s="84"/>
      <c r="L198" s="85"/>
    </row>
    <row r="199" spans="1:12" ht="12.75">
      <c r="A199" s="83"/>
      <c r="B199" s="84"/>
      <c r="L199" s="85"/>
    </row>
    <row r="200" spans="1:12" ht="12.75">
      <c r="A200" s="83"/>
      <c r="B200" s="84"/>
      <c r="L200" s="85"/>
    </row>
    <row r="201" spans="1:12" ht="12.75">
      <c r="A201" s="83"/>
      <c r="B201" s="84"/>
      <c r="L201" s="85"/>
    </row>
    <row r="202" spans="1:12" ht="12.75">
      <c r="A202" s="83"/>
      <c r="B202" s="84"/>
      <c r="L202" s="85"/>
    </row>
    <row r="203" spans="1:12" ht="12.75">
      <c r="A203" s="83"/>
      <c r="B203" s="84"/>
      <c r="L203" s="85"/>
    </row>
    <row r="204" spans="1:12" ht="12.75">
      <c r="A204" s="83"/>
      <c r="B204" s="84"/>
      <c r="L204" s="85"/>
    </row>
    <row r="205" spans="1:12" ht="12.75">
      <c r="A205" s="83"/>
      <c r="B205" s="84"/>
      <c r="L205" s="85"/>
    </row>
    <row r="206" spans="1:12" ht="12.75">
      <c r="A206" s="83"/>
      <c r="B206" s="84"/>
      <c r="L206" s="85"/>
    </row>
    <row r="207" spans="1:12" ht="12.75">
      <c r="A207" s="83"/>
      <c r="B207" s="84"/>
      <c r="L207" s="85"/>
    </row>
    <row r="208" spans="1:12" ht="12.75">
      <c r="A208" s="83"/>
      <c r="B208" s="84"/>
      <c r="L208" s="85"/>
    </row>
    <row r="209" spans="1:12" ht="12.75">
      <c r="A209" s="83"/>
      <c r="B209" s="84"/>
      <c r="L209" s="85"/>
    </row>
    <row r="210" spans="1:12" ht="12.75">
      <c r="A210" s="83"/>
      <c r="B210" s="84"/>
      <c r="L210" s="85"/>
    </row>
    <row r="211" spans="1:12" ht="12.75">
      <c r="A211" s="83"/>
      <c r="B211" s="84"/>
      <c r="L211" s="85"/>
    </row>
    <row r="212" spans="1:12" ht="12.75">
      <c r="A212" s="83"/>
      <c r="B212" s="84"/>
      <c r="L212" s="85"/>
    </row>
    <row r="213" spans="1:12" ht="12.75">
      <c r="A213" s="83"/>
      <c r="B213" s="84"/>
      <c r="L213" s="85"/>
    </row>
    <row r="214" spans="1:12" ht="12.75">
      <c r="A214" s="83"/>
      <c r="B214" s="84"/>
      <c r="L214" s="85"/>
    </row>
    <row r="215" spans="1:12" ht="12.75">
      <c r="A215" s="83"/>
      <c r="B215" s="84"/>
      <c r="L215" s="85"/>
    </row>
    <row r="216" spans="1:12" ht="12.75">
      <c r="A216" s="83"/>
      <c r="B216" s="84"/>
      <c r="L216" s="85"/>
    </row>
    <row r="217" spans="1:12" ht="12.75">
      <c r="A217" s="83"/>
      <c r="B217" s="84"/>
      <c r="L217" s="85"/>
    </row>
    <row r="218" spans="1:12" ht="12.75">
      <c r="A218" s="83"/>
      <c r="B218" s="84"/>
      <c r="L218" s="85"/>
    </row>
    <row r="219" spans="1:12" ht="12.75">
      <c r="A219" s="83"/>
      <c r="B219" s="84"/>
      <c r="L219" s="85"/>
    </row>
    <row r="220" spans="1:12" ht="12.75">
      <c r="A220" s="83"/>
      <c r="B220" s="84"/>
      <c r="L220" s="85"/>
    </row>
    <row r="221" spans="1:12" ht="12.75">
      <c r="A221" s="83"/>
      <c r="B221" s="84"/>
      <c r="L221" s="85"/>
    </row>
    <row r="222" spans="1:12" ht="12.75">
      <c r="A222" s="83"/>
      <c r="B222" s="84"/>
      <c r="L222" s="85"/>
    </row>
    <row r="223" spans="1:12" ht="12.75">
      <c r="A223" s="83"/>
      <c r="B223" s="84"/>
      <c r="L223" s="85"/>
    </row>
    <row r="224" spans="1:12" ht="12.75">
      <c r="A224" s="83"/>
      <c r="B224" s="84"/>
      <c r="L224" s="85"/>
    </row>
    <row r="225" spans="1:12" ht="12.75">
      <c r="A225" s="83"/>
      <c r="B225" s="84"/>
      <c r="L225" s="85"/>
    </row>
    <row r="226" spans="1:12" ht="12.75">
      <c r="A226" s="83"/>
      <c r="B226" s="84"/>
      <c r="L226" s="85"/>
    </row>
    <row r="227" spans="1:12" ht="12.75">
      <c r="A227" s="83"/>
      <c r="B227" s="84"/>
      <c r="L227" s="85"/>
    </row>
    <row r="228" spans="1:12" ht="12.75">
      <c r="A228" s="83"/>
      <c r="B228" s="84"/>
      <c r="L228" s="85"/>
    </row>
    <row r="229" spans="1:12" ht="12.75">
      <c r="A229" s="83"/>
      <c r="B229" s="84"/>
      <c r="L229" s="85"/>
    </row>
    <row r="230" spans="1:12" ht="12.75">
      <c r="A230" s="83"/>
      <c r="B230" s="84"/>
      <c r="L230" s="85"/>
    </row>
    <row r="231" spans="1:12" ht="12.75">
      <c r="A231" s="83"/>
      <c r="B231" s="84"/>
      <c r="L231" s="85"/>
    </row>
    <row r="232" spans="1:12" ht="12.75">
      <c r="A232" s="83"/>
      <c r="B232" s="84"/>
      <c r="L232" s="85"/>
    </row>
    <row r="233" spans="1:12" ht="12.75">
      <c r="A233" s="83"/>
      <c r="B233" s="84"/>
      <c r="L233" s="85"/>
    </row>
    <row r="234" spans="1:12" ht="12.75">
      <c r="A234" s="83"/>
      <c r="B234" s="84"/>
      <c r="L234" s="85"/>
    </row>
    <row r="235" spans="1:12" ht="12.75">
      <c r="A235" s="83"/>
      <c r="B235" s="84"/>
      <c r="L235" s="85"/>
    </row>
    <row r="236" spans="1:12" ht="12.75">
      <c r="A236" s="83"/>
      <c r="B236" s="84"/>
      <c r="L236" s="85"/>
    </row>
    <row r="237" spans="1:12" ht="12.75">
      <c r="A237" s="83"/>
      <c r="B237" s="84"/>
      <c r="L237" s="85"/>
    </row>
    <row r="238" spans="1:12" ht="12.75">
      <c r="A238" s="83"/>
      <c r="B238" s="84"/>
      <c r="L238" s="85"/>
    </row>
    <row r="239" spans="1:12" ht="12.75">
      <c r="A239" s="83"/>
      <c r="B239" s="84"/>
      <c r="L239" s="85"/>
    </row>
    <row r="240" spans="1:12" ht="12.75">
      <c r="A240" s="83"/>
      <c r="B240" s="84"/>
      <c r="L240" s="85"/>
    </row>
    <row r="241" spans="1:12" ht="12.75">
      <c r="A241" s="83"/>
      <c r="B241" s="84"/>
      <c r="L241" s="85"/>
    </row>
    <row r="242" spans="1:12" ht="12.75">
      <c r="A242" s="83"/>
      <c r="B242" s="84"/>
      <c r="L242" s="85"/>
    </row>
    <row r="243" spans="1:12" ht="12.75">
      <c r="A243" s="83"/>
      <c r="B243" s="84"/>
      <c r="L243" s="85"/>
    </row>
    <row r="244" spans="1:12" ht="12.75">
      <c r="A244" s="83"/>
      <c r="B244" s="84"/>
      <c r="L244" s="85"/>
    </row>
    <row r="245" spans="1:12" ht="12.75">
      <c r="A245" s="83"/>
      <c r="B245" s="84"/>
      <c r="L245" s="85"/>
    </row>
    <row r="246" spans="1:12" ht="12.75">
      <c r="A246" s="83"/>
      <c r="B246" s="84"/>
      <c r="L246" s="85"/>
    </row>
    <row r="247" spans="1:12" ht="12.75">
      <c r="A247" s="83"/>
      <c r="B247" s="84"/>
      <c r="L247" s="85"/>
    </row>
    <row r="248" spans="1:12" ht="12.75">
      <c r="A248" s="83"/>
      <c r="B248" s="84"/>
      <c r="L248" s="85"/>
    </row>
    <row r="249" spans="1:12" ht="12.75">
      <c r="A249" s="83"/>
      <c r="B249" s="84"/>
      <c r="L249" s="85"/>
    </row>
    <row r="250" spans="1:12" ht="12.75">
      <c r="A250" s="83"/>
      <c r="B250" s="84"/>
      <c r="L250" s="85"/>
    </row>
    <row r="251" spans="1:12" ht="12.75">
      <c r="A251" s="83"/>
      <c r="B251" s="84"/>
      <c r="L251" s="85"/>
    </row>
    <row r="252" spans="1:12" ht="12.75">
      <c r="A252" s="83"/>
      <c r="B252" s="84"/>
      <c r="L252" s="85"/>
    </row>
    <row r="253" spans="1:12" ht="12.75">
      <c r="A253" s="83"/>
      <c r="B253" s="84"/>
      <c r="L253" s="85"/>
    </row>
    <row r="254" spans="1:12" ht="12.75">
      <c r="A254" s="83"/>
      <c r="B254" s="84"/>
      <c r="L254" s="85"/>
    </row>
    <row r="255" spans="1:12" ht="12.75">
      <c r="A255" s="83"/>
      <c r="B255" s="84"/>
      <c r="L255" s="85"/>
    </row>
    <row r="256" spans="1:12" ht="12.75">
      <c r="A256" s="83"/>
      <c r="B256" s="84"/>
      <c r="L256" s="85"/>
    </row>
    <row r="257" spans="1:12" ht="12.75">
      <c r="A257" s="83"/>
      <c r="B257" s="84"/>
      <c r="L257" s="85"/>
    </row>
    <row r="258" spans="1:12" ht="12.75">
      <c r="A258" s="83"/>
      <c r="B258" s="84"/>
      <c r="L258" s="85"/>
    </row>
    <row r="259" spans="1:12" ht="12.75">
      <c r="A259" s="83"/>
      <c r="B259" s="84"/>
      <c r="L259" s="85"/>
    </row>
    <row r="260" spans="1:12" ht="12.75">
      <c r="A260" s="83"/>
      <c r="B260" s="84"/>
      <c r="L260" s="85"/>
    </row>
    <row r="261" spans="1:12" ht="12.75">
      <c r="A261" s="83"/>
      <c r="B261" s="84"/>
      <c r="L261" s="85"/>
    </row>
    <row r="262" spans="1:12" ht="12.75">
      <c r="A262" s="83"/>
      <c r="B262" s="84"/>
      <c r="L262" s="85"/>
    </row>
    <row r="263" spans="1:12" ht="12.75">
      <c r="A263" s="83"/>
      <c r="B263" s="84"/>
      <c r="L263" s="85"/>
    </row>
    <row r="264" spans="1:12" ht="12.75">
      <c r="A264" s="83"/>
      <c r="B264" s="84"/>
      <c r="L264" s="85"/>
    </row>
    <row r="265" spans="1:12" ht="12.75">
      <c r="A265" s="83"/>
      <c r="B265" s="84"/>
      <c r="L265" s="85"/>
    </row>
    <row r="266" spans="1:12" ht="12.75">
      <c r="A266" s="83"/>
      <c r="B266" s="84"/>
      <c r="L266" s="85"/>
    </row>
    <row r="267" spans="1:12" ht="12.75">
      <c r="A267" s="83"/>
      <c r="B267" s="84"/>
      <c r="L267" s="85"/>
    </row>
    <row r="268" spans="1:12" ht="12.75">
      <c r="A268" s="83"/>
      <c r="B268" s="84"/>
      <c r="L268" s="85"/>
    </row>
    <row r="269" spans="1:12" ht="12.75">
      <c r="A269" s="83"/>
      <c r="B269" s="84"/>
      <c r="L269" s="85"/>
    </row>
    <row r="270" spans="1:12" ht="12.75">
      <c r="A270" s="83"/>
      <c r="B270" s="84"/>
      <c r="L270" s="85"/>
    </row>
    <row r="271" spans="1:12" ht="12.75">
      <c r="A271" s="83"/>
      <c r="B271" s="84"/>
      <c r="L271" s="85"/>
    </row>
    <row r="272" spans="1:12" ht="12.75">
      <c r="A272" s="83"/>
      <c r="B272" s="84"/>
      <c r="L272" s="85"/>
    </row>
    <row r="273" spans="1:12" ht="12.75">
      <c r="A273" s="83"/>
      <c r="B273" s="84"/>
      <c r="L273" s="85"/>
    </row>
    <row r="274" spans="1:12" ht="12.75">
      <c r="A274" s="83"/>
      <c r="B274" s="84"/>
      <c r="L274" s="85"/>
    </row>
    <row r="275" spans="1:12" ht="12.75">
      <c r="A275" s="83"/>
      <c r="B275" s="84"/>
      <c r="L275" s="85"/>
    </row>
    <row r="276" spans="1:12" ht="12.75">
      <c r="A276" s="83"/>
      <c r="B276" s="84"/>
      <c r="L276" s="85"/>
    </row>
    <row r="277" spans="1:12" ht="12.75">
      <c r="A277" s="83"/>
      <c r="B277" s="84"/>
      <c r="L277" s="85"/>
    </row>
    <row r="278" spans="1:12" ht="12.75">
      <c r="A278" s="83"/>
      <c r="B278" s="84"/>
      <c r="L278" s="85"/>
    </row>
    <row r="279" spans="1:12" ht="12.75">
      <c r="A279" s="83"/>
      <c r="B279" s="84"/>
      <c r="L279" s="85"/>
    </row>
    <row r="280" spans="1:12" ht="12.75">
      <c r="A280" s="83"/>
      <c r="B280" s="84"/>
      <c r="L280" s="85"/>
    </row>
    <row r="281" spans="1:12" ht="12.75">
      <c r="A281" s="83"/>
      <c r="B281" s="84"/>
      <c r="L281" s="85"/>
    </row>
    <row r="282" spans="1:12" ht="12.75">
      <c r="A282" s="83"/>
      <c r="B282" s="84"/>
      <c r="L282" s="85"/>
    </row>
    <row r="283" spans="1:12" ht="12.75">
      <c r="A283" s="83"/>
      <c r="B283" s="84"/>
      <c r="L283" s="85"/>
    </row>
    <row r="284" spans="1:12" ht="12.75">
      <c r="A284" s="83"/>
      <c r="B284" s="84"/>
      <c r="L284" s="85"/>
    </row>
    <row r="285" spans="1:12" ht="12.75">
      <c r="A285" s="83"/>
      <c r="B285" s="84"/>
      <c r="L285" s="85"/>
    </row>
    <row r="286" spans="1:12" ht="12.75">
      <c r="A286" s="83"/>
      <c r="B286" s="84"/>
      <c r="L286" s="85"/>
    </row>
    <row r="287" spans="1:12" ht="12.75">
      <c r="A287" s="83"/>
      <c r="B287" s="84"/>
      <c r="L287" s="85"/>
    </row>
    <row r="288" spans="1:12" ht="12.75">
      <c r="A288" s="83"/>
      <c r="B288" s="84"/>
      <c r="L288" s="85"/>
    </row>
    <row r="289" spans="1:12" ht="12.75">
      <c r="A289" s="83"/>
      <c r="B289" s="84"/>
      <c r="L289" s="85"/>
    </row>
    <row r="290" spans="1:12" ht="12.75">
      <c r="A290" s="83"/>
      <c r="B290" s="84"/>
      <c r="L290" s="85"/>
    </row>
    <row r="291" spans="1:12" ht="12.75">
      <c r="A291" s="83"/>
      <c r="B291" s="84"/>
      <c r="L291" s="85"/>
    </row>
    <row r="292" spans="1:12" ht="12.75">
      <c r="A292" s="83"/>
      <c r="B292" s="84"/>
      <c r="L292" s="85"/>
    </row>
    <row r="293" spans="1:12" ht="12.75">
      <c r="A293" s="83"/>
      <c r="B293" s="84"/>
      <c r="L293" s="85"/>
    </row>
    <row r="294" spans="1:12" ht="12.75">
      <c r="A294" s="83"/>
      <c r="B294" s="84"/>
      <c r="L294" s="85"/>
    </row>
    <row r="295" spans="1:12" ht="12.75">
      <c r="A295" s="83"/>
      <c r="B295" s="84"/>
      <c r="L295" s="85"/>
    </row>
    <row r="296" spans="1:12" ht="12.75">
      <c r="A296" s="83"/>
      <c r="B296" s="84"/>
      <c r="L296" s="85"/>
    </row>
    <row r="297" spans="1:12" ht="12.75">
      <c r="A297" s="83"/>
      <c r="B297" s="84"/>
      <c r="L297" s="85"/>
    </row>
    <row r="298" spans="1:12" ht="12.75">
      <c r="A298" s="83"/>
      <c r="B298" s="84"/>
      <c r="L298" s="85"/>
    </row>
    <row r="299" spans="1:12" ht="12.75">
      <c r="A299" s="83"/>
      <c r="B299" s="84"/>
      <c r="L299" s="85"/>
    </row>
    <row r="300" spans="1:12" ht="12.75">
      <c r="A300" s="83"/>
      <c r="B300" s="84"/>
      <c r="L300" s="85"/>
    </row>
    <row r="301" spans="1:12" ht="12.75">
      <c r="A301" s="83"/>
      <c r="B301" s="84"/>
      <c r="L301" s="85"/>
    </row>
    <row r="302" spans="1:12" ht="12.75">
      <c r="A302" s="83"/>
      <c r="B302" s="84"/>
      <c r="L302" s="85"/>
    </row>
    <row r="303" spans="1:12" ht="12.75">
      <c r="A303" s="83"/>
      <c r="B303" s="84"/>
      <c r="L303" s="85"/>
    </row>
    <row r="304" spans="1:12" ht="12.75">
      <c r="A304" s="83"/>
      <c r="B304" s="84"/>
      <c r="L304" s="85"/>
    </row>
    <row r="305" spans="1:12" ht="12.75">
      <c r="A305" s="83"/>
      <c r="B305" s="84"/>
      <c r="L305" s="85"/>
    </row>
    <row r="306" spans="1:12" ht="12.75">
      <c r="A306" s="83"/>
      <c r="B306" s="84"/>
      <c r="L306" s="85"/>
    </row>
    <row r="307" spans="1:12" ht="12.75">
      <c r="A307" s="83"/>
      <c r="B307" s="84"/>
      <c r="L307" s="85"/>
    </row>
    <row r="308" spans="1:12" ht="12.75">
      <c r="A308" s="83"/>
      <c r="B308" s="84"/>
      <c r="L308" s="85"/>
    </row>
    <row r="309" spans="1:12" ht="12.75">
      <c r="A309" s="83"/>
      <c r="B309" s="84"/>
      <c r="L309" s="85"/>
    </row>
    <row r="310" spans="1:12" ht="12.75">
      <c r="A310" s="83"/>
      <c r="B310" s="84"/>
      <c r="L310" s="85"/>
    </row>
    <row r="311" spans="1:12" ht="12.75">
      <c r="A311" s="83"/>
      <c r="B311" s="84"/>
      <c r="L311" s="85"/>
    </row>
    <row r="312" spans="1:12" ht="12.75">
      <c r="A312" s="83"/>
      <c r="B312" s="84"/>
      <c r="L312" s="85"/>
    </row>
    <row r="313" spans="1:12" ht="12.75">
      <c r="A313" s="83"/>
      <c r="B313" s="84"/>
      <c r="L313" s="85"/>
    </row>
    <row r="314" spans="1:12" ht="12.75">
      <c r="A314" s="83"/>
      <c r="B314" s="84"/>
      <c r="L314" s="85"/>
    </row>
    <row r="315" spans="1:12" ht="12.75">
      <c r="A315" s="83"/>
      <c r="B315" s="84"/>
      <c r="L315" s="85"/>
    </row>
    <row r="316" spans="1:12" ht="12.75">
      <c r="A316" s="83"/>
      <c r="B316" s="84"/>
      <c r="L316" s="85"/>
    </row>
    <row r="317" spans="1:12" ht="12.75">
      <c r="A317" s="83"/>
      <c r="B317" s="84"/>
      <c r="L317" s="85"/>
    </row>
    <row r="318" spans="1:12" ht="12.75">
      <c r="A318" s="83"/>
      <c r="B318" s="84"/>
      <c r="L318" s="85"/>
    </row>
    <row r="319" spans="1:12" ht="12.75">
      <c r="A319" s="83"/>
      <c r="B319" s="84"/>
      <c r="L319" s="85"/>
    </row>
    <row r="320" spans="1:12" ht="12.75">
      <c r="A320" s="83"/>
      <c r="B320" s="84"/>
      <c r="L320" s="85"/>
    </row>
    <row r="321" spans="1:12" ht="12.75">
      <c r="A321" s="83"/>
      <c r="B321" s="84"/>
      <c r="L321" s="85"/>
    </row>
    <row r="322" spans="1:12" ht="12.75">
      <c r="A322" s="83"/>
      <c r="B322" s="84"/>
      <c r="L322" s="85"/>
    </row>
    <row r="323" spans="1:12" ht="12.75">
      <c r="A323" s="83"/>
      <c r="B323" s="84"/>
      <c r="L323" s="85"/>
    </row>
    <row r="324" spans="1:12" ht="12.75">
      <c r="A324" s="83"/>
      <c r="B324" s="84"/>
      <c r="L324" s="85"/>
    </row>
    <row r="325" spans="1:12" ht="12.75">
      <c r="A325" s="83"/>
      <c r="B325" s="84"/>
      <c r="L325" s="85"/>
    </row>
    <row r="326" spans="1:12" ht="12.75">
      <c r="A326" s="83"/>
      <c r="B326" s="84"/>
      <c r="L326" s="85"/>
    </row>
    <row r="327" spans="1:12" ht="12.75">
      <c r="A327" s="83"/>
      <c r="B327" s="84"/>
      <c r="L327" s="85"/>
    </row>
    <row r="328" spans="1:12" ht="12.75">
      <c r="A328" s="83"/>
      <c r="B328" s="84"/>
      <c r="L328" s="85"/>
    </row>
    <row r="329" spans="1:12" ht="12.75">
      <c r="A329" s="83"/>
      <c r="B329" s="84"/>
      <c r="L329" s="85"/>
    </row>
    <row r="330" spans="1:12" ht="12.75">
      <c r="A330" s="83"/>
      <c r="B330" s="84"/>
      <c r="L330" s="85"/>
    </row>
    <row r="331" spans="1:12" ht="12.75">
      <c r="A331" s="83"/>
      <c r="B331" s="84"/>
      <c r="L331" s="85"/>
    </row>
    <row r="332" spans="1:12" ht="12.75">
      <c r="A332" s="83"/>
      <c r="B332" s="84"/>
      <c r="L332" s="85"/>
    </row>
    <row r="333" spans="1:12" ht="12.75">
      <c r="A333" s="83"/>
      <c r="B333" s="84"/>
      <c r="L333" s="85"/>
    </row>
    <row r="334" spans="1:12" ht="12.75">
      <c r="A334" s="83"/>
      <c r="B334" s="84"/>
      <c r="L334" s="85"/>
    </row>
    <row r="335" spans="1:12" ht="12.75">
      <c r="A335" s="83"/>
      <c r="B335" s="84"/>
      <c r="L335" s="85"/>
    </row>
    <row r="336" spans="1:12" ht="12.75">
      <c r="A336" s="83"/>
      <c r="B336" s="84"/>
      <c r="L336" s="85"/>
    </row>
    <row r="337" spans="1:12" ht="12.75">
      <c r="A337" s="83"/>
      <c r="B337" s="84"/>
      <c r="L337" s="85"/>
    </row>
    <row r="338" spans="1:12" ht="12.75">
      <c r="A338" s="83"/>
      <c r="B338" s="84"/>
      <c r="L338" s="85"/>
    </row>
    <row r="339" spans="1:12" ht="12.75">
      <c r="A339" s="83"/>
      <c r="B339" s="84"/>
      <c r="L339" s="85"/>
    </row>
    <row r="340" spans="1:12" ht="12.75">
      <c r="A340" s="83"/>
      <c r="B340" s="84"/>
      <c r="L340" s="85"/>
    </row>
    <row r="341" spans="1:12" ht="12.75">
      <c r="A341" s="83"/>
      <c r="B341" s="84"/>
      <c r="L341" s="85"/>
    </row>
    <row r="342" spans="1:12" ht="12.75">
      <c r="A342" s="83"/>
      <c r="B342" s="84"/>
      <c r="L342" s="85"/>
    </row>
    <row r="343" spans="1:12" ht="12.75">
      <c r="A343" s="83"/>
      <c r="B343" s="84"/>
      <c r="L343" s="85"/>
    </row>
    <row r="344" spans="1:12" ht="12.75">
      <c r="A344" s="83"/>
      <c r="B344" s="84"/>
      <c r="L344" s="85"/>
    </row>
    <row r="345" spans="1:12" ht="12.75">
      <c r="A345" s="83"/>
      <c r="B345" s="84"/>
      <c r="L345" s="85"/>
    </row>
    <row r="346" spans="1:12" ht="12.75">
      <c r="A346" s="83"/>
      <c r="B346" s="84"/>
      <c r="L346" s="85"/>
    </row>
    <row r="347" spans="1:12" ht="12.75">
      <c r="A347" s="83"/>
      <c r="B347" s="84"/>
      <c r="L347" s="85"/>
    </row>
    <row r="348" spans="1:12" ht="12.75">
      <c r="A348" s="83"/>
      <c r="B348" s="84"/>
      <c r="L348" s="85"/>
    </row>
    <row r="349" spans="1:12" ht="12.75">
      <c r="A349" s="83"/>
      <c r="B349" s="84"/>
      <c r="L349" s="85"/>
    </row>
    <row r="350" spans="1:12" ht="12.75">
      <c r="A350" s="83"/>
      <c r="B350" s="84"/>
      <c r="L350" s="85"/>
    </row>
    <row r="351" spans="1:12" ht="12.75">
      <c r="A351" s="83"/>
      <c r="B351" s="84"/>
      <c r="L351" s="85"/>
    </row>
    <row r="352" spans="1:12" ht="12.75">
      <c r="A352" s="83"/>
      <c r="B352" s="84"/>
      <c r="L352" s="85"/>
    </row>
    <row r="353" spans="1:12" ht="12.75">
      <c r="A353" s="83"/>
      <c r="B353" s="84"/>
      <c r="L353" s="85"/>
    </row>
    <row r="354" spans="1:12" ht="12.75">
      <c r="A354" s="83"/>
      <c r="B354" s="84"/>
      <c r="L354" s="85"/>
    </row>
    <row r="355" spans="1:12" ht="12.75">
      <c r="A355" s="83"/>
      <c r="B355" s="84"/>
      <c r="L355" s="85"/>
    </row>
    <row r="356" spans="1:12" ht="12.75">
      <c r="A356" s="83"/>
      <c r="B356" s="84"/>
      <c r="L356" s="85"/>
    </row>
    <row r="357" spans="1:12" ht="12.75">
      <c r="A357" s="83"/>
      <c r="B357" s="84"/>
      <c r="L357" s="85"/>
    </row>
    <row r="358" spans="1:12" ht="12.75">
      <c r="A358" s="83"/>
      <c r="B358" s="84"/>
      <c r="L358" s="85"/>
    </row>
    <row r="359" spans="1:12" ht="12.75">
      <c r="A359" s="83"/>
      <c r="B359" s="84"/>
      <c r="L359" s="85"/>
    </row>
    <row r="360" spans="1:12" ht="12.75">
      <c r="A360" s="83"/>
      <c r="B360" s="84"/>
      <c r="L360" s="85"/>
    </row>
    <row r="361" spans="1:12" ht="12.75">
      <c r="A361" s="83"/>
      <c r="B361" s="84"/>
      <c r="L361" s="85"/>
    </row>
    <row r="362" spans="1:12" ht="12.75">
      <c r="A362" s="83"/>
      <c r="B362" s="84"/>
      <c r="L362" s="85"/>
    </row>
    <row r="363" spans="1:12" ht="12.75">
      <c r="A363" s="83"/>
      <c r="B363" s="84"/>
      <c r="L363" s="85"/>
    </row>
    <row r="364" spans="1:12" ht="12.75">
      <c r="A364" s="83"/>
      <c r="B364" s="84"/>
      <c r="L364" s="85"/>
    </row>
    <row r="365" spans="1:12" ht="12.75">
      <c r="A365" s="83"/>
      <c r="B365" s="84"/>
      <c r="L365" s="85"/>
    </row>
    <row r="366" spans="1:12" ht="12.75">
      <c r="A366" s="83"/>
      <c r="B366" s="84"/>
      <c r="L366" s="85"/>
    </row>
    <row r="367" spans="1:12" ht="12.75">
      <c r="A367" s="83"/>
      <c r="B367" s="84"/>
      <c r="L367" s="85"/>
    </row>
    <row r="368" spans="1:12" ht="12.75">
      <c r="A368" s="83"/>
      <c r="B368" s="84"/>
      <c r="L368" s="85"/>
    </row>
    <row r="369" spans="1:12" ht="12.75">
      <c r="A369" s="83"/>
      <c r="B369" s="84"/>
      <c r="L369" s="85"/>
    </row>
    <row r="370" spans="1:12" ht="12.75">
      <c r="A370" s="83"/>
      <c r="B370" s="84"/>
      <c r="L370" s="85"/>
    </row>
    <row r="371" spans="1:12" ht="12.75">
      <c r="A371" s="83"/>
      <c r="B371" s="84"/>
      <c r="L371" s="85"/>
    </row>
    <row r="372" spans="1:12" ht="12.75">
      <c r="A372" s="83"/>
      <c r="B372" s="84"/>
      <c r="L372" s="85"/>
    </row>
    <row r="373" spans="1:12" ht="12.75">
      <c r="A373" s="83"/>
      <c r="B373" s="84"/>
      <c r="L373" s="85"/>
    </row>
    <row r="374" spans="1:12" ht="12.75">
      <c r="A374" s="83"/>
      <c r="B374" s="84"/>
      <c r="L374" s="85"/>
    </row>
    <row r="375" spans="1:12" ht="12.75">
      <c r="A375" s="83"/>
      <c r="B375" s="84"/>
      <c r="L375" s="85"/>
    </row>
    <row r="376" spans="1:12" ht="12.75">
      <c r="A376" s="83"/>
      <c r="B376" s="84"/>
      <c r="L376" s="85"/>
    </row>
    <row r="377" spans="1:12" ht="12.75">
      <c r="A377" s="83"/>
      <c r="B377" s="84"/>
      <c r="L377" s="85"/>
    </row>
    <row r="378" spans="1:12" ht="12.75">
      <c r="A378" s="83"/>
      <c r="B378" s="84"/>
      <c r="L378" s="85"/>
    </row>
    <row r="379" spans="1:12" ht="12.75">
      <c r="A379" s="83"/>
      <c r="B379" s="84"/>
      <c r="L379" s="85"/>
    </row>
    <row r="380" spans="1:12" ht="12.75">
      <c r="A380" s="83"/>
      <c r="B380" s="84"/>
      <c r="L380" s="85"/>
    </row>
    <row r="381" spans="1:12" ht="12.75">
      <c r="A381" s="83"/>
      <c r="B381" s="84"/>
      <c r="L381" s="85"/>
    </row>
    <row r="382" spans="1:12" ht="12.75">
      <c r="A382" s="83"/>
      <c r="B382" s="84"/>
      <c r="L382" s="85"/>
    </row>
    <row r="383" spans="1:12" ht="12.75">
      <c r="A383" s="83"/>
      <c r="B383" s="84"/>
      <c r="L383" s="85"/>
    </row>
    <row r="384" spans="1:12" ht="12.75">
      <c r="A384" s="83"/>
      <c r="B384" s="84"/>
      <c r="L384" s="85"/>
    </row>
    <row r="385" spans="1:12" ht="12.75">
      <c r="A385" s="83"/>
      <c r="B385" s="84"/>
      <c r="L385" s="85"/>
    </row>
    <row r="386" spans="1:12" ht="12.75">
      <c r="A386" s="83"/>
      <c r="B386" s="84"/>
      <c r="L386" s="85"/>
    </row>
    <row r="387" spans="1:12" ht="12.75">
      <c r="A387" s="83"/>
      <c r="B387" s="84"/>
      <c r="L387" s="85"/>
    </row>
    <row r="388" spans="1:12" ht="12.75">
      <c r="A388" s="83"/>
      <c r="B388" s="84"/>
      <c r="L388" s="85"/>
    </row>
    <row r="389" spans="1:12" ht="12.75">
      <c r="A389" s="83"/>
      <c r="B389" s="84"/>
      <c r="L389" s="85"/>
    </row>
    <row r="390" spans="1:12" ht="12.75">
      <c r="A390" s="83"/>
      <c r="B390" s="84"/>
      <c r="L390" s="85"/>
    </row>
    <row r="391" spans="1:12" ht="12.75">
      <c r="A391" s="83"/>
      <c r="B391" s="84"/>
      <c r="L391" s="85"/>
    </row>
    <row r="392" spans="1:12" ht="12.75">
      <c r="A392" s="83"/>
      <c r="B392" s="84"/>
      <c r="L392" s="85"/>
    </row>
    <row r="393" spans="1:12" ht="12.75">
      <c r="A393" s="83"/>
      <c r="B393" s="84"/>
      <c r="L393" s="85"/>
    </row>
    <row r="394" spans="1:12" ht="12.75">
      <c r="A394" s="83"/>
      <c r="B394" s="84"/>
      <c r="L394" s="85"/>
    </row>
    <row r="395" spans="1:12" ht="12.75">
      <c r="A395" s="83"/>
      <c r="B395" s="84"/>
      <c r="L395" s="85"/>
    </row>
    <row r="396" spans="1:12" ht="12.75">
      <c r="A396" s="83"/>
      <c r="B396" s="84"/>
      <c r="L396" s="85"/>
    </row>
    <row r="397" spans="1:12" ht="12.75">
      <c r="A397" s="83"/>
      <c r="B397" s="84"/>
      <c r="L397" s="85"/>
    </row>
    <row r="398" spans="1:12" ht="12.75">
      <c r="A398" s="83"/>
      <c r="B398" s="84"/>
      <c r="L398" s="85"/>
    </row>
    <row r="399" spans="1:12" ht="12.75">
      <c r="A399" s="83"/>
      <c r="B399" s="84"/>
      <c r="L399" s="85"/>
    </row>
    <row r="400" spans="1:12" ht="12.75">
      <c r="A400" s="83"/>
      <c r="B400" s="84"/>
      <c r="L400" s="85"/>
    </row>
    <row r="401" spans="1:12" ht="12.75">
      <c r="A401" s="83"/>
      <c r="B401" s="84"/>
      <c r="L401" s="85"/>
    </row>
    <row r="402" spans="1:12" ht="12.75">
      <c r="A402" s="83"/>
      <c r="B402" s="84"/>
      <c r="L402" s="85"/>
    </row>
    <row r="403" spans="1:12" ht="12.75">
      <c r="A403" s="83"/>
      <c r="B403" s="84"/>
      <c r="L403" s="85"/>
    </row>
    <row r="404" spans="1:12" ht="12.75">
      <c r="A404" s="83"/>
      <c r="B404" s="84"/>
      <c r="L404" s="85"/>
    </row>
    <row r="405" spans="1:12" ht="12.75">
      <c r="A405" s="83"/>
      <c r="B405" s="84"/>
      <c r="L405" s="85"/>
    </row>
    <row r="406" spans="1:12" ht="12.75">
      <c r="A406" s="83"/>
      <c r="B406" s="84"/>
      <c r="L406" s="85"/>
    </row>
    <row r="407" spans="1:12" ht="12.75">
      <c r="A407" s="83"/>
      <c r="B407" s="84"/>
      <c r="L407" s="85"/>
    </row>
    <row r="408" spans="1:12" ht="12.75">
      <c r="A408" s="83"/>
      <c r="B408" s="84"/>
      <c r="L408" s="85"/>
    </row>
    <row r="409" spans="1:12" ht="12.75">
      <c r="A409" s="83"/>
      <c r="B409" s="84"/>
      <c r="L409" s="85"/>
    </row>
    <row r="410" spans="1:12" ht="12.75">
      <c r="A410" s="83"/>
      <c r="B410" s="84"/>
      <c r="L410" s="85"/>
    </row>
    <row r="411" spans="1:12" ht="12.75">
      <c r="A411" s="83"/>
      <c r="B411" s="84"/>
      <c r="L411" s="85"/>
    </row>
    <row r="412" spans="1:12" ht="12.75">
      <c r="A412" s="83"/>
      <c r="B412" s="84"/>
      <c r="L412" s="85"/>
    </row>
    <row r="413" spans="1:12" ht="12.75">
      <c r="A413" s="83"/>
      <c r="B413" s="84"/>
      <c r="L413" s="85"/>
    </row>
    <row r="414" spans="1:12" ht="12.75">
      <c r="A414" s="83"/>
      <c r="B414" s="84"/>
      <c r="L414" s="85"/>
    </row>
    <row r="415" spans="1:12" ht="12.75">
      <c r="A415" s="83"/>
      <c r="B415" s="84"/>
      <c r="L415" s="85"/>
    </row>
    <row r="416" spans="1:12" ht="12.75">
      <c r="A416" s="83"/>
      <c r="B416" s="84"/>
      <c r="L416" s="85"/>
    </row>
    <row r="417" spans="1:12" ht="12.75">
      <c r="A417" s="83"/>
      <c r="B417" s="84"/>
      <c r="L417" s="85"/>
    </row>
    <row r="418" spans="1:12" ht="12.75">
      <c r="A418" s="83"/>
      <c r="B418" s="84"/>
      <c r="L418" s="85"/>
    </row>
    <row r="419" spans="1:12" ht="12.75">
      <c r="A419" s="83"/>
      <c r="B419" s="84"/>
      <c r="L419" s="85"/>
    </row>
    <row r="420" spans="1:12" ht="12.75">
      <c r="A420" s="83"/>
      <c r="B420" s="84"/>
      <c r="L420" s="85"/>
    </row>
    <row r="421" spans="1:12" ht="12.75">
      <c r="A421" s="83"/>
      <c r="B421" s="84"/>
      <c r="L421" s="85"/>
    </row>
    <row r="422" spans="1:12" ht="12.75">
      <c r="A422" s="83"/>
      <c r="B422" s="84"/>
      <c r="L422" s="85"/>
    </row>
    <row r="423" spans="1:12" ht="12.75">
      <c r="A423" s="83"/>
      <c r="B423" s="84"/>
      <c r="L423" s="85"/>
    </row>
    <row r="424" spans="1:12" ht="12.75">
      <c r="A424" s="83"/>
      <c r="B424" s="84"/>
      <c r="L424" s="85"/>
    </row>
    <row r="425" spans="1:12" ht="12.75">
      <c r="A425" s="83"/>
      <c r="B425" s="84"/>
      <c r="L425" s="85"/>
    </row>
    <row r="426" spans="1:12" ht="12.75">
      <c r="A426" s="83"/>
      <c r="B426" s="84"/>
      <c r="L426" s="85"/>
    </row>
    <row r="427" spans="1:12" ht="12.75">
      <c r="A427" s="83"/>
      <c r="B427" s="84"/>
      <c r="L427" s="85"/>
    </row>
    <row r="428" spans="1:12" ht="12.75">
      <c r="A428" s="83"/>
      <c r="B428" s="84"/>
      <c r="L428" s="85"/>
    </row>
    <row r="429" spans="1:12" ht="12.75">
      <c r="A429" s="83"/>
      <c r="B429" s="84"/>
      <c r="L429" s="85"/>
    </row>
    <row r="430" spans="1:12" ht="12.75">
      <c r="A430" s="83"/>
      <c r="B430" s="84"/>
      <c r="L430" s="85"/>
    </row>
    <row r="431" spans="1:12" ht="12.75">
      <c r="A431" s="83"/>
      <c r="B431" s="84"/>
      <c r="L431" s="85"/>
    </row>
    <row r="432" spans="1:12" ht="12.75">
      <c r="A432" s="83"/>
      <c r="B432" s="84"/>
      <c r="L432" s="85"/>
    </row>
    <row r="433" spans="1:12" ht="12.75">
      <c r="A433" s="83"/>
      <c r="B433" s="84"/>
      <c r="L433" s="85"/>
    </row>
    <row r="434" spans="1:12" ht="12.75">
      <c r="A434" s="83"/>
      <c r="B434" s="84"/>
      <c r="L434" s="85"/>
    </row>
    <row r="435" spans="1:12" ht="12.75">
      <c r="A435" s="83"/>
      <c r="B435" s="84"/>
      <c r="L435" s="85"/>
    </row>
    <row r="436" spans="1:12" ht="12.75">
      <c r="A436" s="83"/>
      <c r="B436" s="84"/>
      <c r="L436" s="85"/>
    </row>
    <row r="437" spans="1:12" ht="12.75">
      <c r="A437" s="83"/>
      <c r="B437" s="84"/>
      <c r="L437" s="85"/>
    </row>
    <row r="438" spans="1:12" ht="12.75">
      <c r="A438" s="83"/>
      <c r="B438" s="84"/>
      <c r="L438" s="85"/>
    </row>
    <row r="439" spans="1:12" ht="12.75">
      <c r="A439" s="83"/>
      <c r="B439" s="84"/>
      <c r="L439" s="85"/>
    </row>
    <row r="440" spans="1:12" ht="12.75">
      <c r="A440" s="83"/>
      <c r="B440" s="84"/>
      <c r="L440" s="85"/>
    </row>
    <row r="441" spans="1:12" ht="12.75">
      <c r="A441" s="83"/>
      <c r="B441" s="84"/>
      <c r="L441" s="85"/>
    </row>
    <row r="442" spans="1:12" ht="12.75">
      <c r="A442" s="83"/>
      <c r="B442" s="84"/>
      <c r="L442" s="85"/>
    </row>
    <row r="443" spans="1:12" ht="12.75">
      <c r="A443" s="83"/>
      <c r="B443" s="84"/>
      <c r="L443" s="85"/>
    </row>
    <row r="444" spans="1:12" ht="12.75">
      <c r="A444" s="83"/>
      <c r="B444" s="84"/>
      <c r="L444" s="85"/>
    </row>
    <row r="445" spans="1:12" ht="12.75">
      <c r="A445" s="83"/>
      <c r="B445" s="84"/>
      <c r="L445" s="85"/>
    </row>
    <row r="446" spans="1:12" ht="12.75">
      <c r="A446" s="83"/>
      <c r="B446" s="84"/>
      <c r="L446" s="85"/>
    </row>
    <row r="447" spans="1:12" ht="12.75">
      <c r="A447" s="83"/>
      <c r="B447" s="84"/>
      <c r="L447" s="85"/>
    </row>
    <row r="448" spans="1:12" ht="12.75">
      <c r="A448" s="83"/>
      <c r="B448" s="84"/>
      <c r="L448" s="85"/>
    </row>
    <row r="449" spans="1:12" ht="12.75">
      <c r="A449" s="83"/>
      <c r="B449" s="84"/>
      <c r="L449" s="85"/>
    </row>
    <row r="450" spans="1:12" ht="12.75">
      <c r="A450" s="83"/>
      <c r="B450" s="84"/>
      <c r="L450" s="85"/>
    </row>
    <row r="451" spans="1:12" ht="12.75">
      <c r="A451" s="83"/>
      <c r="B451" s="84"/>
      <c r="L451" s="85"/>
    </row>
    <row r="452" spans="1:12" ht="12.75">
      <c r="A452" s="83"/>
      <c r="B452" s="84"/>
      <c r="L452" s="85"/>
    </row>
    <row r="453" spans="1:12" ht="12.75">
      <c r="A453" s="83"/>
      <c r="B453" s="84"/>
      <c r="L453" s="85"/>
    </row>
    <row r="454" spans="1:12" ht="12.75">
      <c r="A454" s="83"/>
      <c r="B454" s="84"/>
      <c r="L454" s="85"/>
    </row>
    <row r="455" spans="1:12" ht="12.75">
      <c r="A455" s="83"/>
      <c r="B455" s="84"/>
      <c r="L455" s="85"/>
    </row>
    <row r="456" spans="1:12" ht="12.75">
      <c r="A456" s="83"/>
      <c r="B456" s="84"/>
      <c r="L456" s="85"/>
    </row>
    <row r="457" spans="1:12" ht="12.75">
      <c r="A457" s="83"/>
      <c r="B457" s="84"/>
      <c r="L457" s="85"/>
    </row>
    <row r="458" spans="1:12" ht="12.75">
      <c r="A458" s="83"/>
      <c r="B458" s="84"/>
      <c r="L458" s="85"/>
    </row>
    <row r="459" spans="1:12" ht="12.75">
      <c r="A459" s="83"/>
      <c r="B459" s="84"/>
      <c r="L459" s="85"/>
    </row>
    <row r="460" spans="1:12" ht="12.75">
      <c r="A460" s="83"/>
      <c r="B460" s="84"/>
      <c r="L460" s="85"/>
    </row>
    <row r="461" spans="1:12" ht="12.75">
      <c r="A461" s="83"/>
      <c r="B461" s="84"/>
      <c r="L461" s="85"/>
    </row>
    <row r="462" spans="1:12" ht="12.75">
      <c r="A462" s="83"/>
      <c r="B462" s="84"/>
      <c r="L462" s="85"/>
    </row>
    <row r="463" spans="1:12" ht="12.75">
      <c r="A463" s="83"/>
      <c r="B463" s="84"/>
      <c r="L463" s="85"/>
    </row>
    <row r="464" spans="1:12" ht="12.75">
      <c r="A464" s="83"/>
      <c r="B464" s="84"/>
      <c r="L464" s="85"/>
    </row>
    <row r="465" spans="1:12" ht="12.75">
      <c r="A465" s="83"/>
      <c r="B465" s="84"/>
      <c r="L465" s="85"/>
    </row>
    <row r="466" spans="1:12" ht="12.75">
      <c r="A466" s="83"/>
      <c r="B466" s="84"/>
      <c r="L466" s="85"/>
    </row>
    <row r="467" spans="1:12" ht="12.75">
      <c r="A467" s="83"/>
      <c r="B467" s="84"/>
      <c r="L467" s="85"/>
    </row>
    <row r="468" spans="1:12" ht="12.75">
      <c r="A468" s="83"/>
      <c r="B468" s="84"/>
      <c r="L468" s="85"/>
    </row>
    <row r="469" spans="1:12" ht="12.75">
      <c r="A469" s="83"/>
      <c r="B469" s="84"/>
      <c r="L469" s="85"/>
    </row>
    <row r="470" spans="1:12" ht="12.75">
      <c r="A470" s="83"/>
      <c r="B470" s="84"/>
      <c r="L470" s="85"/>
    </row>
    <row r="471" spans="1:12" ht="12.75">
      <c r="A471" s="83"/>
      <c r="B471" s="84"/>
      <c r="L471" s="85"/>
    </row>
    <row r="472" spans="1:12" ht="12.75">
      <c r="A472" s="83"/>
      <c r="B472" s="84"/>
      <c r="L472" s="85"/>
    </row>
    <row r="473" spans="1:12" ht="12.75">
      <c r="A473" s="83"/>
      <c r="B473" s="84"/>
      <c r="L473" s="85"/>
    </row>
    <row r="474" spans="1:12" ht="12.75">
      <c r="A474" s="83"/>
      <c r="B474" s="84"/>
      <c r="L474" s="85"/>
    </row>
    <row r="475" spans="1:12" ht="12.75">
      <c r="A475" s="83"/>
      <c r="B475" s="84"/>
      <c r="L475" s="85"/>
    </row>
    <row r="476" spans="1:12" ht="12.75">
      <c r="A476" s="83"/>
      <c r="B476" s="84"/>
      <c r="L476" s="85"/>
    </row>
    <row r="477" spans="1:12" ht="12.75">
      <c r="A477" s="83"/>
      <c r="B477" s="84"/>
      <c r="L477" s="85"/>
    </row>
    <row r="478" spans="1:12" ht="12.75">
      <c r="A478" s="83"/>
      <c r="B478" s="84"/>
      <c r="L478" s="85"/>
    </row>
    <row r="479" spans="1:12" ht="12.75">
      <c r="A479" s="83"/>
      <c r="B479" s="84"/>
      <c r="L479" s="85"/>
    </row>
    <row r="480" spans="1:12" ht="12.75">
      <c r="A480" s="83"/>
      <c r="B480" s="84"/>
      <c r="L480" s="85"/>
    </row>
    <row r="481" spans="1:12" ht="12.75">
      <c r="A481" s="83"/>
      <c r="B481" s="84"/>
      <c r="L481" s="85"/>
    </row>
    <row r="482" spans="1:12" ht="12.75">
      <c r="A482" s="83"/>
      <c r="B482" s="84"/>
      <c r="L482" s="85"/>
    </row>
    <row r="483" spans="1:12" ht="12.75">
      <c r="A483" s="83"/>
      <c r="B483" s="84"/>
      <c r="L483" s="85"/>
    </row>
    <row r="484" spans="1:12" ht="12.75">
      <c r="A484" s="83"/>
      <c r="B484" s="84"/>
      <c r="L484" s="85"/>
    </row>
    <row r="485" spans="1:12" ht="12.75">
      <c r="A485" s="83"/>
      <c r="B485" s="84"/>
      <c r="L485" s="85"/>
    </row>
    <row r="486" spans="1:12" ht="12.75">
      <c r="A486" s="83"/>
      <c r="B486" s="84"/>
      <c r="L486" s="85"/>
    </row>
    <row r="487" spans="1:12" ht="12.75">
      <c r="A487" s="83"/>
      <c r="B487" s="84"/>
      <c r="L487" s="85"/>
    </row>
    <row r="488" spans="1:12" ht="12.75">
      <c r="A488" s="83"/>
      <c r="B488" s="84"/>
      <c r="L488" s="85"/>
    </row>
    <row r="489" spans="1:12" ht="12.75">
      <c r="A489" s="83"/>
      <c r="B489" s="84"/>
      <c r="L489" s="85"/>
    </row>
    <row r="490" spans="1:12" ht="12.75">
      <c r="A490" s="83"/>
      <c r="B490" s="84"/>
      <c r="L490" s="85"/>
    </row>
    <row r="491" spans="1:12" ht="12.75">
      <c r="A491" s="83"/>
      <c r="B491" s="84"/>
      <c r="L491" s="85"/>
    </row>
    <row r="492" spans="1:12" ht="12.75">
      <c r="A492" s="83"/>
      <c r="B492" s="84"/>
      <c r="L492" s="85"/>
    </row>
    <row r="493" spans="1:12" ht="12.75">
      <c r="A493" s="83"/>
      <c r="B493" s="84"/>
      <c r="L493" s="85"/>
    </row>
    <row r="494" spans="1:12" ht="12.75">
      <c r="A494" s="83"/>
      <c r="B494" s="84"/>
      <c r="L494" s="85"/>
    </row>
    <row r="495" spans="1:12" ht="12.75">
      <c r="A495" s="83"/>
      <c r="B495" s="84"/>
      <c r="L495" s="85"/>
    </row>
    <row r="496" spans="1:12" ht="12.75">
      <c r="A496" s="83"/>
      <c r="B496" s="84"/>
      <c r="L496" s="85"/>
    </row>
    <row r="497" spans="1:12" ht="12.75">
      <c r="A497" s="83"/>
      <c r="B497" s="84"/>
      <c r="L497" s="85"/>
    </row>
    <row r="498" spans="1:12" ht="12.75">
      <c r="A498" s="83"/>
      <c r="B498" s="84"/>
      <c r="L498" s="85"/>
    </row>
    <row r="499" spans="1:12" ht="12.75">
      <c r="A499" s="83"/>
      <c r="B499" s="84"/>
      <c r="L499" s="85"/>
    </row>
    <row r="500" spans="1:12" ht="12.75">
      <c r="A500" s="83"/>
      <c r="B500" s="84"/>
      <c r="L500" s="85"/>
    </row>
    <row r="501" spans="1:12" ht="12.75">
      <c r="A501" s="83"/>
      <c r="B501" s="84"/>
      <c r="L501" s="85"/>
    </row>
    <row r="502" spans="1:12" ht="12.75">
      <c r="A502" s="83"/>
      <c r="B502" s="84"/>
      <c r="L502" s="85"/>
    </row>
    <row r="503" spans="1:12" ht="12.75">
      <c r="A503" s="83"/>
      <c r="B503" s="84"/>
      <c r="L503" s="85"/>
    </row>
    <row r="504" spans="1:12" ht="12.75">
      <c r="A504" s="83"/>
      <c r="B504" s="84"/>
      <c r="L504" s="85"/>
    </row>
    <row r="505" spans="1:12" ht="12.75">
      <c r="A505" s="83"/>
      <c r="B505" s="84"/>
      <c r="L505" s="85"/>
    </row>
    <row r="506" spans="1:12" ht="12.75">
      <c r="A506" s="83"/>
      <c r="B506" s="84"/>
      <c r="L506" s="85"/>
    </row>
    <row r="507" spans="1:12" ht="12.75">
      <c r="A507" s="83"/>
      <c r="B507" s="84"/>
      <c r="L507" s="85"/>
    </row>
    <row r="508" spans="1:12" ht="12.75">
      <c r="A508" s="83"/>
      <c r="B508" s="84"/>
      <c r="L508" s="85"/>
    </row>
    <row r="509" spans="1:12" ht="12.75">
      <c r="A509" s="83"/>
      <c r="B509" s="84"/>
      <c r="L509" s="85"/>
    </row>
    <row r="510" spans="1:12" ht="12.75">
      <c r="A510" s="83"/>
      <c r="B510" s="84"/>
      <c r="L510" s="85"/>
    </row>
    <row r="511" spans="1:12" ht="12.75">
      <c r="A511" s="83"/>
      <c r="B511" s="84"/>
      <c r="L511" s="85"/>
    </row>
    <row r="512" spans="1:12" ht="12.75">
      <c r="A512" s="83"/>
      <c r="B512" s="84"/>
      <c r="L512" s="85"/>
    </row>
    <row r="513" spans="1:12" ht="12.75">
      <c r="A513" s="83"/>
      <c r="B513" s="84"/>
      <c r="L513" s="85"/>
    </row>
    <row r="514" spans="1:12" ht="12.75">
      <c r="A514" s="83"/>
      <c r="B514" s="84"/>
      <c r="L514" s="85"/>
    </row>
    <row r="515" spans="1:12" ht="12.75">
      <c r="A515" s="83"/>
      <c r="B515" s="84"/>
      <c r="L515" s="85"/>
    </row>
    <row r="516" spans="1:12" ht="12.75">
      <c r="A516" s="83"/>
      <c r="B516" s="84"/>
      <c r="L516" s="85"/>
    </row>
    <row r="517" spans="1:12" ht="12.75">
      <c r="A517" s="83"/>
      <c r="B517" s="84"/>
      <c r="L517" s="85"/>
    </row>
    <row r="518" spans="1:12" ht="12.75">
      <c r="A518" s="83"/>
      <c r="B518" s="84"/>
      <c r="L518" s="85"/>
    </row>
    <row r="519" spans="1:12" ht="12.75">
      <c r="A519" s="83"/>
      <c r="B519" s="84"/>
      <c r="L519" s="85"/>
    </row>
    <row r="520" spans="1:12" ht="12.75">
      <c r="A520" s="83"/>
      <c r="B520" s="84"/>
      <c r="L520" s="85"/>
    </row>
    <row r="521" spans="1:12" ht="12.75">
      <c r="A521" s="83"/>
      <c r="B521" s="84"/>
      <c r="L521" s="85"/>
    </row>
    <row r="522" spans="1:12" ht="12.75">
      <c r="A522" s="83"/>
      <c r="B522" s="84"/>
      <c r="L522" s="85"/>
    </row>
    <row r="523" spans="1:12" ht="12.75">
      <c r="A523" s="83"/>
      <c r="B523" s="84"/>
      <c r="L523" s="85"/>
    </row>
    <row r="524" spans="1:12" ht="12.75">
      <c r="A524" s="83"/>
      <c r="B524" s="84"/>
      <c r="L524" s="85"/>
    </row>
    <row r="525" spans="1:12" ht="12.75">
      <c r="A525" s="83"/>
      <c r="B525" s="84"/>
      <c r="L525" s="85"/>
    </row>
    <row r="526" spans="1:12" ht="12.75">
      <c r="A526" s="83"/>
      <c r="B526" s="84"/>
      <c r="L526" s="85"/>
    </row>
    <row r="527" spans="1:12" ht="12.75">
      <c r="A527" s="83"/>
      <c r="B527" s="84"/>
      <c r="L527" s="85"/>
    </row>
    <row r="528" spans="1:12" ht="12.75">
      <c r="A528" s="83"/>
      <c r="B528" s="84"/>
      <c r="L528" s="85"/>
    </row>
    <row r="529" spans="1:12" ht="12.75">
      <c r="A529" s="83"/>
      <c r="B529" s="84"/>
      <c r="L529" s="85"/>
    </row>
    <row r="530" spans="1:12" ht="12.75">
      <c r="A530" s="83"/>
      <c r="B530" s="84"/>
      <c r="L530" s="85"/>
    </row>
    <row r="531" spans="1:12" ht="12.75">
      <c r="A531" s="83"/>
      <c r="B531" s="84"/>
      <c r="L531" s="85"/>
    </row>
    <row r="532" spans="1:12" ht="12.75">
      <c r="A532" s="83"/>
      <c r="B532" s="84"/>
      <c r="L532" s="85"/>
    </row>
    <row r="533" spans="1:12" ht="12.75">
      <c r="A533" s="83"/>
      <c r="B533" s="84"/>
      <c r="L533" s="85"/>
    </row>
    <row r="534" spans="1:12" ht="12.75">
      <c r="A534" s="83"/>
      <c r="B534" s="84"/>
      <c r="L534" s="85"/>
    </row>
    <row r="535" spans="1:12" ht="12.75">
      <c r="A535" s="83"/>
      <c r="B535" s="84"/>
      <c r="L535" s="85"/>
    </row>
    <row r="536" spans="1:12" ht="12.75">
      <c r="A536" s="83"/>
      <c r="B536" s="84"/>
      <c r="L536" s="85"/>
    </row>
    <row r="537" spans="1:12" ht="12.75">
      <c r="A537" s="83"/>
      <c r="B537" s="84"/>
      <c r="L537" s="85"/>
    </row>
    <row r="538" spans="1:12" ht="12.75">
      <c r="A538" s="83"/>
      <c r="B538" s="84"/>
      <c r="L538" s="85"/>
    </row>
    <row r="539" spans="1:12" ht="12.75">
      <c r="A539" s="83"/>
      <c r="B539" s="84"/>
      <c r="L539" s="85"/>
    </row>
    <row r="540" spans="1:12" ht="12.75">
      <c r="A540" s="83"/>
      <c r="B540" s="84"/>
      <c r="L540" s="85"/>
    </row>
    <row r="541" spans="1:12" ht="12.75">
      <c r="A541" s="83"/>
      <c r="B541" s="84"/>
      <c r="L541" s="85"/>
    </row>
    <row r="542" spans="1:12" ht="12.75">
      <c r="A542" s="83"/>
      <c r="B542" s="84"/>
      <c r="L542" s="85"/>
    </row>
    <row r="543" spans="1:12" ht="12.75">
      <c r="A543" s="83"/>
      <c r="B543" s="84"/>
      <c r="L543" s="85"/>
    </row>
    <row r="544" spans="1:12" ht="12.75">
      <c r="A544" s="83"/>
      <c r="B544" s="84"/>
      <c r="L544" s="85"/>
    </row>
    <row r="545" spans="1:12" ht="12.75">
      <c r="A545" s="83"/>
      <c r="B545" s="84"/>
      <c r="L545" s="85"/>
    </row>
    <row r="546" spans="1:12" ht="12.75">
      <c r="A546" s="83"/>
      <c r="B546" s="84"/>
      <c r="L546" s="85"/>
    </row>
    <row r="547" spans="1:12" ht="12.75">
      <c r="A547" s="83"/>
      <c r="B547" s="84"/>
      <c r="L547" s="85"/>
    </row>
    <row r="548" spans="1:12" ht="12.75">
      <c r="A548" s="83"/>
      <c r="B548" s="84"/>
      <c r="L548" s="85"/>
    </row>
    <row r="549" spans="1:12" ht="12.75">
      <c r="A549" s="83"/>
      <c r="B549" s="84"/>
      <c r="L549" s="85"/>
    </row>
    <row r="550" spans="1:12" ht="12.75">
      <c r="A550" s="83"/>
      <c r="B550" s="84"/>
      <c r="L550" s="85"/>
    </row>
    <row r="551" spans="1:12" ht="12.75">
      <c r="A551" s="83"/>
      <c r="B551" s="84"/>
      <c r="L551" s="85"/>
    </row>
    <row r="552" spans="1:12" ht="12.75">
      <c r="A552" s="83"/>
      <c r="B552" s="84"/>
      <c r="L552" s="85"/>
    </row>
    <row r="553" spans="1:12" ht="12.75">
      <c r="A553" s="83"/>
      <c r="B553" s="84"/>
      <c r="L553" s="85"/>
    </row>
    <row r="554" spans="1:12" ht="12.75">
      <c r="A554" s="83"/>
      <c r="B554" s="84"/>
      <c r="L554" s="85"/>
    </row>
    <row r="555" spans="1:12" ht="12.75">
      <c r="A555" s="83"/>
      <c r="B555" s="84"/>
      <c r="L555" s="85"/>
    </row>
    <row r="556" spans="1:12" ht="12.75">
      <c r="A556" s="83"/>
      <c r="B556" s="84"/>
      <c r="L556" s="85"/>
    </row>
    <row r="557" spans="1:12" ht="12.75">
      <c r="A557" s="83"/>
      <c r="B557" s="84"/>
      <c r="L557" s="85"/>
    </row>
    <row r="558" spans="1:12" ht="12.75">
      <c r="A558" s="83"/>
      <c r="B558" s="84"/>
      <c r="L558" s="85"/>
    </row>
    <row r="559" spans="1:12" ht="12.75">
      <c r="A559" s="83"/>
      <c r="B559" s="84"/>
      <c r="L559" s="85"/>
    </row>
    <row r="560" spans="1:12" ht="12.75">
      <c r="A560" s="83"/>
      <c r="B560" s="84"/>
      <c r="L560" s="85"/>
    </row>
    <row r="561" spans="1:12" ht="12.75">
      <c r="A561" s="83"/>
      <c r="B561" s="84"/>
      <c r="L561" s="85"/>
    </row>
    <row r="562" spans="1:12" ht="12.75">
      <c r="A562" s="83"/>
      <c r="B562" s="84"/>
      <c r="L562" s="85"/>
    </row>
    <row r="563" spans="1:12" ht="12.75">
      <c r="A563" s="83"/>
      <c r="B563" s="84"/>
      <c r="L563" s="85"/>
    </row>
    <row r="564" spans="1:12" ht="12.75">
      <c r="A564" s="83"/>
      <c r="B564" s="84"/>
      <c r="L564" s="85"/>
    </row>
    <row r="565" spans="1:12" ht="12.75">
      <c r="A565" s="83"/>
      <c r="B565" s="84"/>
      <c r="L565" s="85"/>
    </row>
    <row r="566" spans="1:12" ht="12.75">
      <c r="A566" s="83"/>
      <c r="B566" s="84"/>
      <c r="L566" s="85"/>
    </row>
    <row r="567" spans="1:12" ht="12.75">
      <c r="A567" s="83"/>
      <c r="B567" s="84"/>
      <c r="L567" s="85"/>
    </row>
    <row r="568" spans="1:12" ht="12.75">
      <c r="A568" s="83"/>
      <c r="B568" s="84"/>
      <c r="L568" s="85"/>
    </row>
    <row r="569" spans="1:12" ht="12.75">
      <c r="A569" s="83"/>
      <c r="B569" s="84"/>
      <c r="L569" s="85"/>
    </row>
    <row r="570" spans="1:12" ht="12.75">
      <c r="A570" s="83"/>
      <c r="B570" s="84"/>
      <c r="L570" s="85"/>
    </row>
    <row r="571" spans="1:12" ht="12.75">
      <c r="A571" s="83"/>
      <c r="B571" s="84"/>
      <c r="L571" s="85"/>
    </row>
    <row r="572" spans="1:12" ht="12.75">
      <c r="A572" s="83"/>
      <c r="B572" s="84"/>
      <c r="L572" s="85"/>
    </row>
    <row r="573" spans="1:12" ht="12.75">
      <c r="A573" s="83"/>
      <c r="B573" s="84"/>
      <c r="L573" s="85"/>
    </row>
    <row r="574" spans="1:12" ht="12.75">
      <c r="A574" s="83"/>
      <c r="B574" s="84"/>
      <c r="L574" s="85"/>
    </row>
    <row r="575" spans="1:12" ht="12.75">
      <c r="A575" s="83"/>
      <c r="B575" s="84"/>
      <c r="L575" s="85"/>
    </row>
    <row r="576" spans="1:12" ht="12.75">
      <c r="A576" s="83"/>
      <c r="B576" s="84"/>
      <c r="L576" s="85"/>
    </row>
    <row r="577" spans="1:12" ht="12.75">
      <c r="A577" s="83"/>
      <c r="B577" s="84"/>
      <c r="L577" s="85"/>
    </row>
    <row r="578" spans="1:12" ht="12.75">
      <c r="A578" s="83"/>
      <c r="B578" s="84"/>
      <c r="L578" s="85"/>
    </row>
    <row r="579" spans="1:12" ht="12.75">
      <c r="A579" s="83"/>
      <c r="B579" s="84"/>
      <c r="L579" s="85"/>
    </row>
    <row r="580" spans="1:12" ht="12.75">
      <c r="A580" s="83"/>
      <c r="B580" s="84"/>
      <c r="L580" s="85"/>
    </row>
    <row r="581" spans="1:12" ht="12.75">
      <c r="A581" s="83"/>
      <c r="B581" s="84"/>
      <c r="L581" s="85"/>
    </row>
    <row r="582" spans="1:12" ht="12.75">
      <c r="A582" s="83"/>
      <c r="B582" s="84"/>
      <c r="L582" s="85"/>
    </row>
    <row r="583" spans="1:12" ht="12.75">
      <c r="A583" s="83"/>
      <c r="B583" s="84"/>
      <c r="L583" s="85"/>
    </row>
    <row r="584" spans="1:12" ht="12.75">
      <c r="A584" s="83"/>
      <c r="B584" s="84"/>
      <c r="L584" s="85"/>
    </row>
    <row r="585" spans="1:12" ht="12.75">
      <c r="A585" s="83"/>
      <c r="B585" s="84"/>
      <c r="L585" s="85"/>
    </row>
    <row r="586" spans="1:12" ht="12.75">
      <c r="A586" s="83"/>
      <c r="B586" s="84"/>
      <c r="L586" s="85"/>
    </row>
    <row r="587" spans="1:12" ht="12.75">
      <c r="A587" s="83"/>
      <c r="B587" s="84"/>
      <c r="L587" s="85"/>
    </row>
    <row r="588" spans="1:12" ht="12.75">
      <c r="A588" s="83"/>
      <c r="B588" s="84"/>
      <c r="L588" s="85"/>
    </row>
    <row r="589" spans="1:12" ht="12.75">
      <c r="A589" s="83"/>
      <c r="B589" s="84"/>
      <c r="L589" s="85"/>
    </row>
    <row r="590" spans="1:12" ht="12.75">
      <c r="A590" s="83"/>
      <c r="B590" s="84"/>
      <c r="L590" s="85"/>
    </row>
    <row r="591" spans="1:12" ht="12.75">
      <c r="A591" s="83"/>
      <c r="B591" s="84"/>
      <c r="L591" s="85"/>
    </row>
    <row r="592" spans="1:12" ht="12.75">
      <c r="A592" s="83"/>
      <c r="B592" s="84"/>
      <c r="L592" s="85"/>
    </row>
    <row r="593" spans="1:12" ht="12.75">
      <c r="A593" s="83"/>
      <c r="B593" s="84"/>
      <c r="L593" s="85"/>
    </row>
    <row r="594" spans="1:12" ht="12.75">
      <c r="A594" s="83"/>
      <c r="B594" s="84"/>
      <c r="L594" s="85"/>
    </row>
    <row r="595" spans="1:12" ht="12.75">
      <c r="A595" s="83"/>
      <c r="B595" s="84"/>
      <c r="L595" s="85"/>
    </row>
    <row r="596" spans="1:12" ht="12.75">
      <c r="A596" s="83"/>
      <c r="B596" s="84"/>
      <c r="L596" s="85"/>
    </row>
    <row r="597" spans="1:12" ht="12.75">
      <c r="A597" s="83"/>
      <c r="B597" s="84"/>
      <c r="L597" s="85"/>
    </row>
    <row r="598" spans="1:12" ht="12.75">
      <c r="A598" s="83"/>
      <c r="B598" s="84"/>
      <c r="L598" s="85"/>
    </row>
    <row r="599" spans="1:12" ht="12.75">
      <c r="A599" s="83"/>
      <c r="B599" s="84"/>
      <c r="L599" s="85"/>
    </row>
    <row r="600" spans="1:12" ht="12.75">
      <c r="A600" s="83"/>
      <c r="B600" s="84"/>
      <c r="L600" s="85"/>
    </row>
    <row r="601" spans="1:12" ht="12.75">
      <c r="A601" s="83"/>
      <c r="B601" s="84"/>
      <c r="L601" s="85"/>
    </row>
    <row r="602" spans="1:12" ht="12.75">
      <c r="A602" s="83"/>
      <c r="B602" s="84"/>
      <c r="L602" s="85"/>
    </row>
    <row r="603" spans="1:12" ht="12.75">
      <c r="A603" s="83"/>
      <c r="B603" s="84"/>
      <c r="L603" s="85"/>
    </row>
    <row r="604" spans="1:12" ht="12.75">
      <c r="A604" s="83"/>
      <c r="B604" s="84"/>
      <c r="L604" s="85"/>
    </row>
    <row r="605" spans="1:12" ht="12.75">
      <c r="A605" s="83"/>
      <c r="B605" s="84"/>
      <c r="L605" s="85"/>
    </row>
    <row r="606" spans="1:12" ht="12.75">
      <c r="A606" s="83"/>
      <c r="B606" s="84"/>
      <c r="L606" s="85"/>
    </row>
    <row r="607" spans="1:12" ht="12.75">
      <c r="A607" s="83"/>
      <c r="B607" s="84"/>
      <c r="L607" s="85"/>
    </row>
    <row r="608" spans="1:12" ht="12.75">
      <c r="A608" s="83"/>
      <c r="B608" s="84"/>
      <c r="L608" s="85"/>
    </row>
    <row r="609" spans="1:12" ht="12.75">
      <c r="A609" s="83"/>
      <c r="B609" s="84"/>
      <c r="L609" s="85"/>
    </row>
    <row r="610" spans="1:12" ht="12.75">
      <c r="A610" s="83"/>
      <c r="B610" s="84"/>
      <c r="L610" s="85"/>
    </row>
    <row r="611" spans="1:12" ht="12.75">
      <c r="A611" s="83"/>
      <c r="B611" s="84"/>
      <c r="L611" s="85"/>
    </row>
    <row r="612" spans="1:12" ht="12.75">
      <c r="A612" s="83"/>
      <c r="B612" s="84"/>
      <c r="L612" s="85"/>
    </row>
    <row r="613" spans="1:12" ht="12.75">
      <c r="A613" s="83"/>
      <c r="B613" s="84"/>
      <c r="L613" s="85"/>
    </row>
    <row r="614" spans="1:12" ht="12.75">
      <c r="A614" s="83"/>
      <c r="B614" s="84"/>
      <c r="L614" s="85"/>
    </row>
    <row r="615" spans="1:12" ht="12.75">
      <c r="A615" s="83"/>
      <c r="B615" s="84"/>
      <c r="L615" s="85"/>
    </row>
    <row r="616" spans="1:12" ht="12.75">
      <c r="A616" s="83"/>
      <c r="B616" s="84"/>
      <c r="L616" s="85"/>
    </row>
    <row r="617" spans="1:12" ht="12.75">
      <c r="A617" s="83"/>
      <c r="B617" s="84"/>
      <c r="L617" s="85"/>
    </row>
    <row r="618" spans="1:12" ht="12.75">
      <c r="A618" s="83"/>
      <c r="B618" s="84"/>
      <c r="L618" s="85"/>
    </row>
    <row r="619" spans="1:12" ht="12.75">
      <c r="A619" s="83"/>
      <c r="B619" s="84"/>
      <c r="L619" s="85"/>
    </row>
    <row r="620" spans="1:12" ht="12.75">
      <c r="A620" s="83"/>
      <c r="B620" s="84"/>
      <c r="L620" s="85"/>
    </row>
    <row r="621" spans="1:12" ht="12.75">
      <c r="A621" s="83"/>
      <c r="B621" s="84"/>
      <c r="L621" s="85"/>
    </row>
    <row r="622" spans="1:12" ht="12.75">
      <c r="A622" s="83"/>
      <c r="B622" s="84"/>
      <c r="L622" s="85"/>
    </row>
    <row r="623" spans="1:12" ht="12.75">
      <c r="A623" s="83"/>
      <c r="B623" s="84"/>
      <c r="L623" s="85"/>
    </row>
    <row r="624" spans="1:12" ht="12.75">
      <c r="A624" s="83"/>
      <c r="B624" s="84"/>
      <c r="L624" s="85"/>
    </row>
    <row r="625" spans="1:12" ht="12.75">
      <c r="A625" s="83"/>
      <c r="B625" s="84"/>
      <c r="L625" s="85"/>
    </row>
    <row r="626" spans="1:12" ht="12.75">
      <c r="A626" s="83"/>
      <c r="B626" s="84"/>
      <c r="L626" s="85"/>
    </row>
    <row r="627" spans="1:12" ht="12.75">
      <c r="A627" s="83"/>
      <c r="B627" s="84"/>
      <c r="L627" s="85"/>
    </row>
    <row r="628" spans="1:12" ht="12.75">
      <c r="A628" s="83"/>
      <c r="B628" s="84"/>
      <c r="L628" s="85"/>
    </row>
    <row r="629" spans="1:12" ht="12.75">
      <c r="A629" s="83"/>
      <c r="B629" s="84"/>
      <c r="L629" s="85"/>
    </row>
    <row r="630" spans="1:12" ht="12.75">
      <c r="A630" s="83"/>
      <c r="B630" s="84"/>
      <c r="L630" s="85"/>
    </row>
    <row r="631" spans="1:12" ht="12.75">
      <c r="A631" s="83"/>
      <c r="B631" s="84"/>
      <c r="L631" s="85"/>
    </row>
    <row r="632" spans="1:12" ht="12.75">
      <c r="A632" s="83"/>
      <c r="B632" s="84"/>
      <c r="L632" s="85"/>
    </row>
    <row r="633" spans="1:12" ht="12.75">
      <c r="A633" s="83"/>
      <c r="B633" s="84"/>
      <c r="L633" s="85"/>
    </row>
    <row r="634" spans="1:12" ht="12.75">
      <c r="A634" s="83"/>
      <c r="B634" s="84"/>
      <c r="L634" s="85"/>
    </row>
    <row r="635" spans="1:12" ht="12.75">
      <c r="A635" s="83"/>
      <c r="B635" s="84"/>
      <c r="L635" s="85"/>
    </row>
    <row r="636" spans="1:12" ht="12.75">
      <c r="A636" s="83"/>
      <c r="B636" s="84"/>
      <c r="L636" s="85"/>
    </row>
    <row r="637" spans="1:12" ht="12.75">
      <c r="A637" s="83"/>
      <c r="B637" s="84"/>
      <c r="L637" s="85"/>
    </row>
    <row r="638" spans="1:12" ht="12.75">
      <c r="A638" s="83"/>
      <c r="B638" s="84"/>
      <c r="L638" s="85"/>
    </row>
    <row r="639" spans="1:12" ht="12.75">
      <c r="A639" s="83"/>
      <c r="B639" s="84"/>
      <c r="L639" s="85"/>
    </row>
    <row r="640" spans="1:12" ht="12.75">
      <c r="A640" s="83"/>
      <c r="B640" s="84"/>
      <c r="L640" s="85"/>
    </row>
    <row r="641" spans="1:12" ht="12.75">
      <c r="A641" s="83"/>
      <c r="B641" s="84"/>
      <c r="L641" s="85"/>
    </row>
    <row r="642" spans="1:12" ht="12.75">
      <c r="A642" s="83"/>
      <c r="B642" s="84"/>
      <c r="L642" s="85"/>
    </row>
    <row r="643" spans="1:12" ht="12.75">
      <c r="A643" s="83"/>
      <c r="B643" s="84"/>
      <c r="L643" s="85"/>
    </row>
    <row r="644" spans="1:12" ht="12.75">
      <c r="A644" s="83"/>
      <c r="B644" s="84"/>
      <c r="L644" s="85"/>
    </row>
    <row r="645" spans="1:12" ht="12.75">
      <c r="A645" s="83"/>
      <c r="B645" s="84"/>
      <c r="L645" s="85"/>
    </row>
    <row r="646" spans="1:12" ht="12.75">
      <c r="A646" s="83"/>
      <c r="B646" s="84"/>
      <c r="L646" s="85"/>
    </row>
    <row r="647" spans="1:12" ht="12.75">
      <c r="A647" s="83"/>
      <c r="B647" s="84"/>
      <c r="L647" s="85"/>
    </row>
    <row r="648" spans="1:12" ht="12.75">
      <c r="A648" s="83"/>
      <c r="B648" s="84"/>
      <c r="L648" s="85"/>
    </row>
    <row r="649" spans="1:12" ht="12.75">
      <c r="A649" s="83"/>
      <c r="B649" s="84"/>
      <c r="L649" s="85"/>
    </row>
    <row r="650" spans="1:12" ht="12.75">
      <c r="A650" s="83"/>
      <c r="B650" s="84"/>
      <c r="L650" s="85"/>
    </row>
    <row r="651" spans="1:12" ht="12.75">
      <c r="A651" s="83"/>
      <c r="B651" s="84"/>
      <c r="L651" s="85"/>
    </row>
    <row r="652" spans="1:12" ht="12.75">
      <c r="A652" s="83"/>
      <c r="B652" s="84"/>
      <c r="L652" s="85"/>
    </row>
    <row r="653" spans="1:12" ht="12.75">
      <c r="A653" s="83"/>
      <c r="B653" s="84"/>
      <c r="L653" s="85"/>
    </row>
    <row r="654" spans="1:12" ht="12.75">
      <c r="A654" s="83"/>
      <c r="B654" s="84"/>
      <c r="L654" s="85"/>
    </row>
    <row r="655" spans="1:12" ht="12.75">
      <c r="A655" s="83"/>
      <c r="B655" s="84"/>
      <c r="L655" s="85"/>
    </row>
    <row r="656" spans="1:12" ht="12.75">
      <c r="A656" s="83"/>
      <c r="B656" s="84"/>
      <c r="L656" s="85"/>
    </row>
    <row r="657" spans="1:12" ht="12.75">
      <c r="A657" s="83"/>
      <c r="B657" s="84"/>
      <c r="L657" s="85"/>
    </row>
    <row r="658" spans="1:12" ht="12.75">
      <c r="A658" s="83"/>
      <c r="B658" s="84"/>
      <c r="L658" s="85"/>
    </row>
    <row r="659" spans="1:12" ht="12.75">
      <c r="A659" s="83"/>
      <c r="B659" s="84"/>
      <c r="L659" s="85"/>
    </row>
    <row r="660" spans="1:12" ht="12.75">
      <c r="A660" s="83"/>
      <c r="B660" s="84"/>
      <c r="L660" s="85"/>
    </row>
    <row r="661" spans="1:12" ht="12.75">
      <c r="A661" s="83"/>
      <c r="B661" s="84"/>
      <c r="L661" s="85"/>
    </row>
    <row r="662" spans="1:12" ht="12.75">
      <c r="A662" s="83"/>
      <c r="B662" s="84"/>
      <c r="L662" s="85"/>
    </row>
    <row r="663" spans="1:12" ht="12.75">
      <c r="A663" s="83"/>
      <c r="B663" s="84"/>
      <c r="L663" s="85"/>
    </row>
    <row r="664" spans="1:12" ht="12.75">
      <c r="A664" s="83"/>
      <c r="B664" s="84"/>
      <c r="L664" s="85"/>
    </row>
    <row r="665" spans="1:12" ht="12.75">
      <c r="A665" s="83"/>
      <c r="B665" s="84"/>
      <c r="L665" s="85"/>
    </row>
    <row r="666" spans="1:12" ht="12.75">
      <c r="A666" s="83"/>
      <c r="B666" s="84"/>
      <c r="L666" s="85"/>
    </row>
    <row r="667" spans="1:12" ht="12.75">
      <c r="A667" s="83"/>
      <c r="B667" s="84"/>
      <c r="L667" s="85"/>
    </row>
    <row r="668" spans="1:12" ht="12.75">
      <c r="A668" s="83"/>
      <c r="B668" s="84"/>
      <c r="L668" s="85"/>
    </row>
    <row r="669" spans="1:12" ht="12.75">
      <c r="A669" s="83"/>
      <c r="B669" s="84"/>
      <c r="L669" s="85"/>
    </row>
    <row r="670" spans="1:12" ht="12.75">
      <c r="A670" s="83"/>
      <c r="B670" s="84"/>
      <c r="L670" s="85"/>
    </row>
    <row r="671" spans="1:12" ht="12.75">
      <c r="A671" s="83"/>
      <c r="B671" s="84"/>
      <c r="L671" s="85"/>
    </row>
    <row r="672" spans="1:12" ht="12.75">
      <c r="A672" s="83"/>
      <c r="B672" s="84"/>
      <c r="L672" s="85"/>
    </row>
    <row r="673" spans="1:12" ht="12.75">
      <c r="A673" s="83"/>
      <c r="B673" s="84"/>
      <c r="L673" s="85"/>
    </row>
    <row r="674" spans="1:12" ht="12.75">
      <c r="A674" s="83"/>
      <c r="B674" s="84"/>
      <c r="L674" s="85"/>
    </row>
    <row r="675" spans="1:12" ht="12.75">
      <c r="A675" s="83"/>
      <c r="B675" s="84"/>
      <c r="L675" s="85"/>
    </row>
    <row r="676" spans="1:12" ht="12.75">
      <c r="A676" s="83"/>
      <c r="B676" s="84"/>
      <c r="L676" s="85"/>
    </row>
    <row r="677" spans="1:12" ht="12.75">
      <c r="A677" s="83"/>
      <c r="B677" s="84"/>
      <c r="L677" s="85"/>
    </row>
    <row r="678" spans="1:12" ht="12.75">
      <c r="A678" s="83"/>
      <c r="B678" s="84"/>
      <c r="L678" s="85"/>
    </row>
    <row r="679" spans="1:12" ht="12.75">
      <c r="A679" s="83"/>
      <c r="B679" s="84"/>
      <c r="L679" s="85"/>
    </row>
    <row r="680" spans="1:12" ht="12.75">
      <c r="A680" s="83"/>
      <c r="B680" s="84"/>
      <c r="L680" s="85"/>
    </row>
    <row r="681" spans="1:12" ht="12.75">
      <c r="A681" s="83"/>
      <c r="B681" s="84"/>
      <c r="L681" s="85"/>
    </row>
    <row r="682" spans="1:12" ht="12.75">
      <c r="A682" s="83"/>
      <c r="B682" s="84"/>
      <c r="L682" s="85"/>
    </row>
    <row r="683" spans="1:12" ht="12.75">
      <c r="A683" s="83"/>
      <c r="B683" s="84"/>
      <c r="L683" s="85"/>
    </row>
    <row r="684" spans="1:12" ht="12.75">
      <c r="A684" s="83"/>
      <c r="B684" s="84"/>
      <c r="L684" s="85"/>
    </row>
    <row r="685" spans="1:12" ht="12.75">
      <c r="A685" s="83"/>
      <c r="B685" s="84"/>
      <c r="L685" s="85"/>
    </row>
    <row r="686" spans="1:12" ht="12.75">
      <c r="A686" s="83"/>
      <c r="B686" s="84"/>
      <c r="L686" s="85"/>
    </row>
    <row r="687" spans="1:12" ht="12.75">
      <c r="A687" s="83"/>
      <c r="B687" s="84"/>
      <c r="L687" s="85"/>
    </row>
    <row r="688" spans="1:12" ht="12.75">
      <c r="A688" s="83"/>
      <c r="B688" s="84"/>
      <c r="L688" s="85"/>
    </row>
    <row r="689" spans="1:12" ht="12.75">
      <c r="A689" s="83"/>
      <c r="B689" s="84"/>
      <c r="L689" s="85"/>
    </row>
    <row r="690" spans="1:12" ht="12.75">
      <c r="A690" s="83"/>
      <c r="B690" s="84"/>
      <c r="L690" s="85"/>
    </row>
    <row r="691" spans="1:12" ht="12.75">
      <c r="A691" s="83"/>
      <c r="B691" s="84"/>
      <c r="L691" s="85"/>
    </row>
    <row r="692" spans="1:12" ht="12.75">
      <c r="A692" s="83"/>
      <c r="B692" s="84"/>
      <c r="L692" s="85"/>
    </row>
    <row r="693" spans="1:12" ht="12.75">
      <c r="A693" s="83"/>
      <c r="B693" s="84"/>
      <c r="L693" s="85"/>
    </row>
    <row r="694" spans="1:12" ht="12.75">
      <c r="A694" s="83"/>
      <c r="B694" s="84"/>
      <c r="L694" s="85"/>
    </row>
    <row r="695" spans="1:12" ht="12.75">
      <c r="A695" s="83"/>
      <c r="B695" s="84"/>
      <c r="L695" s="85"/>
    </row>
    <row r="696" spans="1:12" ht="12.75">
      <c r="A696" s="83"/>
      <c r="B696" s="84"/>
      <c r="L696" s="85"/>
    </row>
    <row r="697" spans="1:12" ht="12.75">
      <c r="A697" s="83"/>
      <c r="B697" s="84"/>
      <c r="L697" s="85"/>
    </row>
    <row r="698" spans="1:12" ht="12.75">
      <c r="A698" s="83"/>
      <c r="B698" s="84"/>
      <c r="L698" s="85"/>
    </row>
    <row r="699" spans="1:12" ht="12.75">
      <c r="A699" s="83"/>
      <c r="B699" s="84"/>
      <c r="L699" s="85"/>
    </row>
    <row r="700" spans="1:12" ht="12.75">
      <c r="A700" s="83"/>
      <c r="B700" s="84"/>
      <c r="L700" s="85"/>
    </row>
    <row r="701" spans="1:12" ht="12.75">
      <c r="A701" s="83"/>
      <c r="B701" s="84"/>
      <c r="L701" s="85"/>
    </row>
    <row r="702" spans="1:12" ht="12.75">
      <c r="A702" s="83"/>
      <c r="B702" s="84"/>
      <c r="L702" s="85"/>
    </row>
    <row r="703" spans="1:12" ht="12.75">
      <c r="A703" s="83"/>
      <c r="B703" s="84"/>
      <c r="L703" s="85"/>
    </row>
    <row r="704" spans="1:12" ht="12.75">
      <c r="A704" s="83"/>
      <c r="B704" s="84"/>
      <c r="L704" s="85"/>
    </row>
    <row r="705" spans="1:12" ht="12.75">
      <c r="A705" s="83"/>
      <c r="B705" s="84"/>
      <c r="L705" s="85"/>
    </row>
    <row r="706" spans="1:12" ht="12.75">
      <c r="A706" s="83"/>
      <c r="B706" s="84"/>
      <c r="L706" s="85"/>
    </row>
    <row r="707" spans="1:12" ht="12.75">
      <c r="A707" s="83"/>
      <c r="B707" s="84"/>
      <c r="L707" s="85"/>
    </row>
    <row r="708" spans="1:12" ht="12.75">
      <c r="A708" s="83"/>
      <c r="B708" s="84"/>
      <c r="L708" s="85"/>
    </row>
    <row r="709" spans="1:12" ht="12.75">
      <c r="A709" s="83"/>
      <c r="B709" s="84"/>
      <c r="L709" s="85"/>
    </row>
    <row r="710" spans="1:12" ht="12.75">
      <c r="A710" s="83"/>
      <c r="B710" s="84"/>
      <c r="L710" s="85"/>
    </row>
    <row r="711" spans="1:12" ht="12.75">
      <c r="A711" s="83"/>
      <c r="B711" s="84"/>
      <c r="L711" s="85"/>
    </row>
    <row r="712" spans="1:12" ht="12.75">
      <c r="A712" s="83"/>
      <c r="B712" s="84"/>
      <c r="L712" s="85"/>
    </row>
    <row r="713" spans="1:12" ht="12.75">
      <c r="A713" s="83"/>
      <c r="B713" s="84"/>
      <c r="L713" s="85"/>
    </row>
    <row r="714" spans="1:12" ht="12.75">
      <c r="A714" s="83"/>
      <c r="B714" s="84"/>
      <c r="L714" s="85"/>
    </row>
    <row r="715" spans="1:12" ht="12.75">
      <c r="A715" s="83"/>
      <c r="B715" s="84"/>
      <c r="L715" s="85"/>
    </row>
    <row r="716" spans="1:12" ht="12.75">
      <c r="A716" s="83"/>
      <c r="B716" s="84"/>
      <c r="L716" s="85"/>
    </row>
    <row r="717" spans="1:12" ht="12.75">
      <c r="A717" s="83"/>
      <c r="B717" s="84"/>
      <c r="L717" s="85"/>
    </row>
    <row r="718" spans="1:12" ht="12.75">
      <c r="A718" s="83"/>
      <c r="B718" s="84"/>
      <c r="L718" s="85"/>
    </row>
    <row r="719" spans="1:12" ht="12.75">
      <c r="A719" s="83"/>
      <c r="B719" s="84"/>
      <c r="L719" s="85"/>
    </row>
    <row r="720" spans="1:12" ht="12.75">
      <c r="A720" s="83"/>
      <c r="B720" s="84"/>
      <c r="L720" s="85"/>
    </row>
    <row r="721" spans="1:12" ht="12.75">
      <c r="A721" s="83"/>
      <c r="B721" s="84"/>
      <c r="L721" s="85"/>
    </row>
    <row r="722" spans="1:12" ht="12.75">
      <c r="A722" s="83"/>
      <c r="B722" s="84"/>
      <c r="L722" s="85"/>
    </row>
    <row r="723" spans="1:12" ht="12.75">
      <c r="A723" s="83"/>
      <c r="B723" s="84"/>
      <c r="L723" s="85"/>
    </row>
    <row r="724" spans="1:12" ht="12.75">
      <c r="A724" s="83"/>
      <c r="B724" s="84"/>
      <c r="L724" s="85"/>
    </row>
    <row r="725" spans="1:12" ht="12.75">
      <c r="A725" s="83"/>
      <c r="B725" s="84"/>
      <c r="L725" s="85"/>
    </row>
    <row r="726" spans="1:12" ht="12.75">
      <c r="A726" s="83"/>
      <c r="B726" s="84"/>
      <c r="L726" s="85"/>
    </row>
    <row r="727" spans="1:12" ht="12.75">
      <c r="A727" s="83"/>
      <c r="B727" s="84"/>
      <c r="L727" s="85"/>
    </row>
    <row r="728" spans="1:12" ht="12.75">
      <c r="A728" s="83"/>
      <c r="B728" s="84"/>
      <c r="L728" s="85"/>
    </row>
    <row r="729" spans="1:12" ht="12.75">
      <c r="A729" s="83"/>
      <c r="B729" s="84"/>
      <c r="L729" s="85"/>
    </row>
    <row r="730" spans="1:12" ht="12.75">
      <c r="A730" s="83"/>
      <c r="B730" s="84"/>
      <c r="L730" s="85"/>
    </row>
    <row r="731" spans="1:12" ht="12.75">
      <c r="A731" s="83"/>
      <c r="B731" s="84"/>
      <c r="L731" s="85"/>
    </row>
    <row r="732" spans="1:12" ht="12.75">
      <c r="A732" s="83"/>
      <c r="B732" s="84"/>
      <c r="L732" s="85"/>
    </row>
    <row r="733" spans="1:12" ht="12.75">
      <c r="A733" s="83"/>
      <c r="B733" s="84"/>
      <c r="L733" s="85"/>
    </row>
    <row r="734" spans="1:12" ht="12.75">
      <c r="A734" s="83"/>
      <c r="B734" s="84"/>
      <c r="L734" s="85"/>
    </row>
    <row r="735" spans="1:12" ht="12.75">
      <c r="A735" s="83"/>
      <c r="B735" s="84"/>
      <c r="L735" s="85"/>
    </row>
    <row r="736" spans="1:12" ht="12.75">
      <c r="A736" s="83"/>
      <c r="B736" s="84"/>
      <c r="L736" s="85"/>
    </row>
    <row r="737" spans="1:12" ht="12.75">
      <c r="A737" s="83"/>
      <c r="B737" s="84"/>
      <c r="L737" s="85"/>
    </row>
    <row r="738" spans="1:12" ht="12.75">
      <c r="A738" s="83"/>
      <c r="B738" s="84"/>
      <c r="L738" s="85"/>
    </row>
    <row r="739" spans="1:12" ht="12.75">
      <c r="A739" s="83"/>
      <c r="B739" s="84"/>
      <c r="L739" s="85"/>
    </row>
    <row r="740" spans="1:12" ht="12.75">
      <c r="A740" s="83"/>
      <c r="B740" s="84"/>
      <c r="L740" s="85"/>
    </row>
    <row r="741" spans="1:12" ht="12.75">
      <c r="A741" s="83"/>
      <c r="B741" s="84"/>
      <c r="L741" s="85"/>
    </row>
    <row r="742" spans="1:12" ht="12.75">
      <c r="A742" s="83"/>
      <c r="B742" s="84"/>
      <c r="L742" s="85"/>
    </row>
    <row r="743" spans="1:12" ht="12.75">
      <c r="A743" s="83"/>
      <c r="B743" s="84"/>
      <c r="L743" s="85"/>
    </row>
    <row r="744" spans="1:12" ht="12.75">
      <c r="A744" s="83"/>
      <c r="B744" s="84"/>
      <c r="L744" s="85"/>
    </row>
    <row r="745" spans="1:12" ht="12.75">
      <c r="A745" s="83"/>
      <c r="B745" s="84"/>
      <c r="L745" s="85"/>
    </row>
    <row r="746" spans="1:12" ht="12.75">
      <c r="A746" s="83"/>
      <c r="B746" s="84"/>
      <c r="L746" s="85"/>
    </row>
    <row r="747" spans="1:12" ht="12.75">
      <c r="A747" s="83"/>
      <c r="B747" s="84"/>
      <c r="L747" s="85"/>
    </row>
    <row r="748" spans="1:12" ht="12.75">
      <c r="A748" s="83"/>
      <c r="B748" s="84"/>
      <c r="L748" s="85"/>
    </row>
    <row r="749" spans="1:12" ht="12.75">
      <c r="A749" s="83"/>
      <c r="B749" s="84"/>
      <c r="L749" s="85"/>
    </row>
    <row r="750" spans="1:12" ht="12.75">
      <c r="A750" s="83"/>
      <c r="B750" s="84"/>
      <c r="L750" s="85"/>
    </row>
    <row r="751" spans="1:12" ht="12.75">
      <c r="A751" s="83"/>
      <c r="B751" s="84"/>
      <c r="L751" s="85"/>
    </row>
    <row r="752" spans="1:12" ht="12.75">
      <c r="A752" s="83"/>
      <c r="B752" s="84"/>
      <c r="L752" s="85"/>
    </row>
    <row r="753" spans="1:12" ht="12.75">
      <c r="A753" s="83"/>
      <c r="B753" s="84"/>
      <c r="L753" s="85"/>
    </row>
    <row r="754" spans="1:12" ht="12.75">
      <c r="A754" s="83"/>
      <c r="B754" s="84"/>
      <c r="L754" s="85"/>
    </row>
    <row r="755" spans="1:12" ht="12.75">
      <c r="A755" s="83"/>
      <c r="B755" s="84"/>
      <c r="L755" s="85"/>
    </row>
    <row r="756" spans="1:12" ht="12.75">
      <c r="A756" s="83"/>
      <c r="B756" s="84"/>
      <c r="L756" s="85"/>
    </row>
    <row r="757" spans="1:12" ht="12.75">
      <c r="A757" s="83"/>
      <c r="B757" s="84"/>
      <c r="L757" s="85"/>
    </row>
    <row r="758" spans="1:12" ht="12.75">
      <c r="A758" s="83"/>
      <c r="B758" s="84"/>
      <c r="L758" s="85"/>
    </row>
    <row r="759" spans="1:12" ht="12.75">
      <c r="A759" s="83"/>
      <c r="B759" s="84"/>
      <c r="L759" s="85"/>
    </row>
    <row r="760" spans="1:12" ht="12.75">
      <c r="A760" s="83"/>
      <c r="B760" s="84"/>
      <c r="L760" s="85"/>
    </row>
    <row r="761" spans="1:12" ht="12.75">
      <c r="A761" s="83"/>
      <c r="B761" s="84"/>
      <c r="L761" s="85"/>
    </row>
    <row r="762" spans="1:12" ht="12.75">
      <c r="A762" s="83"/>
      <c r="B762" s="84"/>
      <c r="L762" s="85"/>
    </row>
    <row r="763" spans="1:12" ht="12.75">
      <c r="A763" s="83"/>
      <c r="B763" s="84"/>
      <c r="L763" s="85"/>
    </row>
    <row r="764" spans="1:12" ht="12.75">
      <c r="A764" s="83"/>
      <c r="B764" s="84"/>
      <c r="L764" s="85"/>
    </row>
    <row r="765" spans="1:12" ht="12.75">
      <c r="A765" s="83"/>
      <c r="B765" s="84"/>
      <c r="L765" s="85"/>
    </row>
    <row r="766" spans="1:12" ht="12.75">
      <c r="A766" s="83"/>
      <c r="B766" s="84"/>
      <c r="L766" s="85"/>
    </row>
    <row r="767" spans="1:12" ht="12.75">
      <c r="A767" s="83"/>
      <c r="B767" s="84"/>
      <c r="L767" s="85"/>
    </row>
    <row r="768" spans="1:12" ht="12.75">
      <c r="A768" s="83"/>
      <c r="B768" s="84"/>
      <c r="L768" s="85"/>
    </row>
    <row r="769" spans="1:12" ht="12.75">
      <c r="A769" s="83"/>
      <c r="B769" s="84"/>
      <c r="L769" s="85"/>
    </row>
    <row r="770" spans="1:12" ht="12.75">
      <c r="A770" s="83"/>
      <c r="B770" s="84"/>
      <c r="L770" s="85"/>
    </row>
    <row r="771" spans="1:12" ht="12.75">
      <c r="A771" s="83"/>
      <c r="B771" s="84"/>
      <c r="L771" s="85"/>
    </row>
    <row r="772" spans="1:12" ht="12.75">
      <c r="A772" s="83"/>
      <c r="B772" s="84"/>
      <c r="L772" s="85"/>
    </row>
    <row r="773" spans="1:12" ht="12.75">
      <c r="A773" s="83"/>
      <c r="B773" s="84"/>
      <c r="L773" s="85"/>
    </row>
    <row r="774" spans="1:12" ht="12.75">
      <c r="A774" s="83"/>
      <c r="B774" s="84"/>
      <c r="L774" s="85"/>
    </row>
    <row r="775" spans="1:12" ht="12.75">
      <c r="A775" s="83"/>
      <c r="B775" s="84"/>
      <c r="L775" s="85"/>
    </row>
    <row r="776" spans="1:12" ht="12.75">
      <c r="A776" s="83"/>
      <c r="B776" s="84"/>
      <c r="L776" s="85"/>
    </row>
    <row r="777" spans="1:12" ht="12.75">
      <c r="A777" s="83"/>
      <c r="B777" s="84"/>
      <c r="L777" s="85"/>
    </row>
    <row r="778" spans="1:12" ht="12.75">
      <c r="A778" s="83"/>
      <c r="B778" s="84"/>
      <c r="L778" s="85"/>
    </row>
    <row r="779" spans="1:12" ht="12.75">
      <c r="A779" s="83"/>
      <c r="B779" s="84"/>
      <c r="L779" s="85"/>
    </row>
    <row r="780" spans="1:12" ht="12.75">
      <c r="A780" s="83"/>
      <c r="B780" s="84"/>
      <c r="L780" s="85"/>
    </row>
    <row r="781" spans="1:12" ht="12.75">
      <c r="A781" s="83"/>
      <c r="B781" s="84"/>
      <c r="L781" s="85"/>
    </row>
    <row r="782" spans="1:12" ht="12.75">
      <c r="A782" s="83"/>
      <c r="B782" s="84"/>
      <c r="L782" s="85"/>
    </row>
    <row r="783" spans="1:12" ht="12.75">
      <c r="A783" s="83"/>
      <c r="B783" s="84"/>
      <c r="L783" s="85"/>
    </row>
    <row r="784" spans="1:12" ht="12.75">
      <c r="A784" s="83"/>
      <c r="B784" s="84"/>
      <c r="L784" s="85"/>
    </row>
    <row r="785" spans="1:12" ht="12.75">
      <c r="A785" s="83"/>
      <c r="B785" s="84"/>
      <c r="L785" s="85"/>
    </row>
    <row r="786" spans="1:12" ht="12.75">
      <c r="A786" s="83"/>
      <c r="B786" s="84"/>
      <c r="L786" s="85"/>
    </row>
    <row r="787" spans="1:12" ht="12.75">
      <c r="A787" s="83"/>
      <c r="B787" s="84"/>
      <c r="L787" s="85"/>
    </row>
    <row r="788" spans="1:12" ht="12.75">
      <c r="A788" s="83"/>
      <c r="B788" s="84"/>
      <c r="L788" s="85"/>
    </row>
    <row r="789" spans="1:12" ht="12.75">
      <c r="A789" s="83"/>
      <c r="B789" s="84"/>
      <c r="L789" s="85"/>
    </row>
    <row r="790" spans="1:12" ht="12.75">
      <c r="A790" s="83"/>
      <c r="B790" s="84"/>
      <c r="L790" s="85"/>
    </row>
    <row r="791" spans="1:12" ht="12.75">
      <c r="A791" s="83"/>
      <c r="B791" s="84"/>
      <c r="L791" s="85"/>
    </row>
    <row r="792" spans="1:12" ht="12.75">
      <c r="A792" s="83"/>
      <c r="B792" s="84"/>
      <c r="L792" s="85"/>
    </row>
    <row r="793" spans="1:12" ht="12.75">
      <c r="A793" s="83"/>
      <c r="B793" s="84"/>
      <c r="L793" s="85"/>
    </row>
    <row r="794" spans="1:12" ht="12.75">
      <c r="A794" s="83"/>
      <c r="B794" s="84"/>
      <c r="L794" s="85"/>
    </row>
    <row r="795" spans="1:12" ht="12.75">
      <c r="A795" s="83"/>
      <c r="B795" s="84"/>
      <c r="L795" s="85"/>
    </row>
    <row r="796" spans="1:12" ht="12.75">
      <c r="A796" s="83"/>
      <c r="B796" s="84"/>
      <c r="L796" s="85"/>
    </row>
    <row r="797" spans="1:12" ht="12.75">
      <c r="A797" s="83"/>
      <c r="B797" s="84"/>
      <c r="L797" s="85"/>
    </row>
    <row r="798" spans="1:12" ht="12.75">
      <c r="A798" s="83"/>
      <c r="B798" s="84"/>
      <c r="L798" s="85"/>
    </row>
    <row r="799" spans="1:12" ht="12.75">
      <c r="A799" s="83"/>
      <c r="B799" s="84"/>
      <c r="L799" s="85"/>
    </row>
    <row r="800" spans="1:12" ht="12.75">
      <c r="A800" s="83"/>
      <c r="B800" s="84"/>
      <c r="L800" s="85"/>
    </row>
    <row r="801" spans="1:12" ht="12.75">
      <c r="A801" s="83"/>
      <c r="B801" s="84"/>
      <c r="L801" s="85"/>
    </row>
    <row r="802" spans="1:12" ht="12.75">
      <c r="A802" s="83"/>
      <c r="B802" s="84"/>
      <c r="L802" s="85"/>
    </row>
    <row r="803" spans="1:12" ht="12.75">
      <c r="A803" s="83"/>
      <c r="B803" s="84"/>
      <c r="L803" s="85"/>
    </row>
    <row r="804" spans="1:12" ht="12.75">
      <c r="A804" s="83"/>
      <c r="B804" s="84"/>
      <c r="L804" s="85"/>
    </row>
    <row r="805" spans="1:12" ht="12.75">
      <c r="A805" s="83"/>
      <c r="B805" s="84"/>
      <c r="L805" s="85"/>
    </row>
    <row r="806" spans="1:12" ht="12.75">
      <c r="A806" s="83"/>
      <c r="B806" s="84"/>
      <c r="L806" s="85"/>
    </row>
    <row r="807" spans="1:12" ht="12.75">
      <c r="A807" s="83"/>
      <c r="B807" s="84"/>
      <c r="L807" s="85"/>
    </row>
    <row r="808" spans="1:12" ht="12.75">
      <c r="A808" s="83"/>
      <c r="B808" s="84"/>
      <c r="L808" s="85"/>
    </row>
    <row r="809" spans="1:12" ht="12.75">
      <c r="A809" s="83"/>
      <c r="B809" s="84"/>
      <c r="L809" s="85"/>
    </row>
    <row r="810" spans="1:12" ht="12.75">
      <c r="A810" s="83"/>
      <c r="B810" s="84"/>
      <c r="L810" s="85"/>
    </row>
    <row r="811" spans="1:12" ht="12.75">
      <c r="A811" s="83"/>
      <c r="B811" s="84"/>
      <c r="L811" s="85"/>
    </row>
    <row r="812" spans="1:12" ht="12.75">
      <c r="A812" s="83"/>
      <c r="B812" s="84"/>
      <c r="L812" s="85"/>
    </row>
    <row r="813" spans="1:12" ht="12.75">
      <c r="A813" s="83"/>
      <c r="B813" s="84"/>
      <c r="L813" s="85"/>
    </row>
    <row r="814" spans="1:12" ht="12.75">
      <c r="A814" s="83"/>
      <c r="B814" s="84"/>
      <c r="L814" s="85"/>
    </row>
    <row r="815" spans="1:12" ht="12.75">
      <c r="A815" s="83"/>
      <c r="B815" s="84"/>
      <c r="L815" s="85"/>
    </row>
    <row r="816" spans="1:12" ht="12.75">
      <c r="A816" s="83"/>
      <c r="B816" s="84"/>
      <c r="L816" s="85"/>
    </row>
    <row r="817" spans="1:12" ht="12.75">
      <c r="A817" s="83"/>
      <c r="B817" s="84"/>
      <c r="L817" s="85"/>
    </row>
    <row r="818" spans="1:12" ht="12.75">
      <c r="A818" s="83"/>
      <c r="B818" s="84"/>
      <c r="L818" s="85"/>
    </row>
    <row r="819" spans="1:12" ht="12.75">
      <c r="A819" s="83"/>
      <c r="B819" s="84"/>
      <c r="L819" s="85"/>
    </row>
    <row r="820" spans="1:12" ht="12.75">
      <c r="A820" s="83"/>
      <c r="B820" s="84"/>
      <c r="L820" s="85"/>
    </row>
    <row r="821" spans="1:12" ht="12.75">
      <c r="A821" s="83"/>
      <c r="B821" s="84"/>
      <c r="L821" s="85"/>
    </row>
    <row r="822" spans="1:12" ht="12.75">
      <c r="A822" s="83"/>
      <c r="B822" s="84"/>
      <c r="L822" s="85"/>
    </row>
    <row r="823" spans="1:12" ht="12.75">
      <c r="A823" s="83"/>
      <c r="B823" s="84"/>
      <c r="L823" s="85"/>
    </row>
    <row r="824" spans="1:12" ht="12.75">
      <c r="A824" s="83"/>
      <c r="B824" s="84"/>
      <c r="L824" s="85"/>
    </row>
    <row r="825" spans="1:12" ht="12.75">
      <c r="A825" s="83"/>
      <c r="B825" s="84"/>
      <c r="L825" s="85"/>
    </row>
    <row r="826" spans="1:12" ht="12.75">
      <c r="A826" s="83"/>
      <c r="B826" s="84"/>
      <c r="L826" s="85"/>
    </row>
    <row r="827" spans="1:12" ht="12.75">
      <c r="A827" s="83"/>
      <c r="B827" s="84"/>
      <c r="L827" s="85"/>
    </row>
    <row r="828" spans="1:12" ht="12.75">
      <c r="A828" s="83"/>
      <c r="B828" s="84"/>
      <c r="L828" s="85"/>
    </row>
    <row r="829" spans="1:12" ht="12.75">
      <c r="A829" s="83"/>
      <c r="B829" s="84"/>
      <c r="L829" s="85"/>
    </row>
    <row r="830" spans="1:12" ht="12.75">
      <c r="A830" s="83"/>
      <c r="B830" s="84"/>
      <c r="L830" s="85"/>
    </row>
    <row r="831" spans="1:12" ht="12.75">
      <c r="A831" s="83"/>
      <c r="B831" s="84"/>
      <c r="L831" s="85"/>
    </row>
    <row r="832" spans="1:12" ht="12.75">
      <c r="A832" s="83"/>
      <c r="B832" s="84"/>
      <c r="L832" s="85"/>
    </row>
    <row r="833" spans="1:12" ht="12.75">
      <c r="A833" s="83"/>
      <c r="B833" s="84"/>
      <c r="L833" s="85"/>
    </row>
    <row r="834" spans="1:12" ht="12.75">
      <c r="A834" s="83"/>
      <c r="B834" s="84"/>
      <c r="L834" s="85"/>
    </row>
    <row r="835" spans="1:12" ht="12.75">
      <c r="A835" s="83"/>
      <c r="B835" s="84"/>
      <c r="L835" s="85"/>
    </row>
    <row r="836" spans="1:12" ht="12.75">
      <c r="A836" s="83"/>
      <c r="B836" s="84"/>
      <c r="L836" s="85"/>
    </row>
    <row r="837" spans="1:12" ht="12.75">
      <c r="A837" s="83"/>
      <c r="B837" s="84"/>
      <c r="L837" s="85"/>
    </row>
    <row r="838" spans="1:12" ht="12.75">
      <c r="A838" s="83"/>
      <c r="B838" s="84"/>
      <c r="L838" s="85"/>
    </row>
    <row r="839" spans="1:12" ht="12.75">
      <c r="A839" s="83"/>
      <c r="B839" s="84"/>
      <c r="L839" s="85"/>
    </row>
    <row r="840" spans="1:12" ht="12.75">
      <c r="A840" s="83"/>
      <c r="B840" s="84"/>
      <c r="L840" s="85"/>
    </row>
    <row r="841" spans="1:12" ht="12.75">
      <c r="A841" s="83"/>
      <c r="B841" s="84"/>
      <c r="L841" s="85"/>
    </row>
    <row r="842" spans="1:12" ht="12.75">
      <c r="A842" s="83"/>
      <c r="B842" s="84"/>
      <c r="L842" s="85"/>
    </row>
    <row r="843" spans="1:12" ht="12.75">
      <c r="A843" s="83"/>
      <c r="B843" s="84"/>
      <c r="L843" s="85"/>
    </row>
    <row r="844" spans="1:12" ht="12.75">
      <c r="A844" s="83"/>
      <c r="B844" s="84"/>
      <c r="L844" s="85"/>
    </row>
    <row r="845" spans="1:12" ht="12.75">
      <c r="A845" s="83"/>
      <c r="B845" s="84"/>
      <c r="L845" s="85"/>
    </row>
    <row r="846" spans="1:12" ht="12.75">
      <c r="A846" s="83"/>
      <c r="B846" s="84"/>
      <c r="L846" s="85"/>
    </row>
    <row r="847" spans="1:12" ht="12.75">
      <c r="A847" s="83"/>
      <c r="B847" s="84"/>
      <c r="L847" s="85"/>
    </row>
    <row r="848" spans="1:12" ht="12.75">
      <c r="A848" s="83"/>
      <c r="B848" s="84"/>
      <c r="L848" s="85"/>
    </row>
    <row r="849" spans="1:12" ht="12.75">
      <c r="A849" s="83"/>
      <c r="B849" s="84"/>
      <c r="L849" s="85"/>
    </row>
    <row r="850" spans="1:12" ht="12.75">
      <c r="A850" s="83"/>
      <c r="B850" s="84"/>
      <c r="L850" s="85"/>
    </row>
    <row r="851" spans="1:12" ht="12.75">
      <c r="A851" s="83"/>
      <c r="B851" s="84"/>
      <c r="L851" s="85"/>
    </row>
    <row r="852" spans="1:12" ht="12.75">
      <c r="A852" s="83"/>
      <c r="B852" s="84"/>
      <c r="L852" s="85"/>
    </row>
    <row r="853" spans="1:12" ht="12.75">
      <c r="A853" s="83"/>
      <c r="B853" s="84"/>
      <c r="L853" s="85"/>
    </row>
    <row r="854" spans="1:12" ht="12.75">
      <c r="A854" s="83"/>
      <c r="B854" s="84"/>
      <c r="L854" s="85"/>
    </row>
    <row r="855" spans="1:12" ht="12.75">
      <c r="A855" s="83"/>
      <c r="B855" s="84"/>
      <c r="L855" s="85"/>
    </row>
    <row r="856" spans="1:12" ht="12.75">
      <c r="A856" s="83"/>
      <c r="B856" s="84"/>
      <c r="L856" s="85"/>
    </row>
    <row r="857" spans="1:12" ht="12.75">
      <c r="A857" s="83"/>
      <c r="B857" s="84"/>
      <c r="L857" s="85"/>
    </row>
    <row r="858" spans="1:12" ht="12.75">
      <c r="A858" s="83"/>
      <c r="B858" s="84"/>
      <c r="L858" s="85"/>
    </row>
    <row r="859" spans="1:12" ht="12.75">
      <c r="A859" s="83"/>
      <c r="B859" s="84"/>
      <c r="L859" s="85"/>
    </row>
    <row r="860" spans="1:12" ht="12.75">
      <c r="A860" s="83"/>
      <c r="B860" s="84"/>
      <c r="L860" s="85"/>
    </row>
    <row r="861" spans="1:12" ht="12.75">
      <c r="A861" s="83"/>
      <c r="B861" s="84"/>
      <c r="L861" s="85"/>
    </row>
    <row r="862" spans="1:12" ht="12.75">
      <c r="A862" s="83"/>
      <c r="B862" s="84"/>
      <c r="L862" s="85"/>
    </row>
    <row r="863" spans="1:12" ht="12.75">
      <c r="A863" s="83"/>
      <c r="B863" s="84"/>
      <c r="L863" s="85"/>
    </row>
    <row r="864" spans="1:12" ht="12.75">
      <c r="A864" s="83"/>
      <c r="B864" s="84"/>
      <c r="L864" s="85"/>
    </row>
    <row r="865" spans="1:12" ht="12.75">
      <c r="A865" s="83"/>
      <c r="B865" s="84"/>
      <c r="L865" s="85"/>
    </row>
    <row r="866" spans="1:12" ht="12.75">
      <c r="A866" s="83"/>
      <c r="B866" s="84"/>
      <c r="L866" s="85"/>
    </row>
    <row r="867" spans="1:12" ht="12.75">
      <c r="A867" s="83"/>
      <c r="B867" s="84"/>
      <c r="L867" s="85"/>
    </row>
    <row r="868" spans="1:12" ht="12.75">
      <c r="A868" s="83"/>
      <c r="B868" s="84"/>
      <c r="L868" s="85"/>
    </row>
    <row r="869" spans="1:12" ht="12.75">
      <c r="A869" s="83"/>
      <c r="B869" s="84"/>
      <c r="L869" s="85"/>
    </row>
    <row r="870" spans="1:12" ht="12.75">
      <c r="A870" s="83"/>
      <c r="B870" s="84"/>
      <c r="L870" s="85"/>
    </row>
    <row r="871" spans="1:12" ht="12.75">
      <c r="A871" s="83"/>
      <c r="B871" s="84"/>
      <c r="L871" s="85"/>
    </row>
    <row r="872" spans="1:12" ht="12.75">
      <c r="A872" s="83"/>
      <c r="B872" s="84"/>
      <c r="L872" s="85"/>
    </row>
    <row r="873" spans="1:12" ht="12.75">
      <c r="A873" s="83"/>
      <c r="B873" s="84"/>
      <c r="L873" s="85"/>
    </row>
    <row r="874" spans="1:12" ht="12.75">
      <c r="A874" s="83"/>
      <c r="B874" s="84"/>
      <c r="L874" s="85"/>
    </row>
    <row r="875" spans="1:12" ht="12.75">
      <c r="A875" s="83"/>
      <c r="B875" s="84"/>
      <c r="L875" s="85"/>
    </row>
    <row r="876" spans="1:12" ht="12.75">
      <c r="A876" s="83"/>
      <c r="B876" s="84"/>
      <c r="L876" s="85"/>
    </row>
    <row r="877" spans="1:12" ht="12.75">
      <c r="A877" s="83"/>
      <c r="B877" s="84"/>
      <c r="L877" s="85"/>
    </row>
    <row r="878" spans="1:12" ht="12.75">
      <c r="A878" s="83"/>
      <c r="B878" s="84"/>
      <c r="L878" s="85"/>
    </row>
    <row r="879" spans="1:12" ht="12.75">
      <c r="A879" s="83"/>
      <c r="B879" s="84"/>
      <c r="L879" s="85"/>
    </row>
    <row r="880" spans="1:12" ht="12.75">
      <c r="A880" s="83"/>
      <c r="B880" s="84"/>
      <c r="L880" s="85"/>
    </row>
    <row r="881" spans="1:12" ht="12.75">
      <c r="A881" s="83"/>
      <c r="B881" s="84"/>
      <c r="L881" s="85"/>
    </row>
    <row r="882" spans="1:12" ht="12.75">
      <c r="A882" s="83"/>
      <c r="B882" s="84"/>
      <c r="L882" s="85"/>
    </row>
    <row r="883" spans="1:12" ht="12.75">
      <c r="A883" s="83"/>
      <c r="B883" s="84"/>
      <c r="L883" s="85"/>
    </row>
    <row r="884" spans="1:12" ht="12.75">
      <c r="A884" s="83"/>
      <c r="B884" s="84"/>
      <c r="L884" s="85"/>
    </row>
    <row r="885" spans="1:12" ht="12.75">
      <c r="A885" s="83"/>
      <c r="B885" s="84"/>
      <c r="L885" s="85"/>
    </row>
    <row r="886" spans="1:12" ht="12.75">
      <c r="A886" s="83"/>
      <c r="B886" s="84"/>
      <c r="L886" s="85"/>
    </row>
    <row r="887" spans="1:12" ht="12.75">
      <c r="A887" s="83"/>
      <c r="B887" s="84"/>
      <c r="L887" s="85"/>
    </row>
    <row r="888" spans="1:12" ht="12.75">
      <c r="A888" s="83"/>
      <c r="B888" s="84"/>
      <c r="L888" s="85"/>
    </row>
    <row r="889" spans="1:12" ht="12.75">
      <c r="A889" s="83"/>
      <c r="B889" s="84"/>
      <c r="L889" s="85"/>
    </row>
    <row r="890" spans="1:12" ht="12.75">
      <c r="A890" s="83"/>
      <c r="B890" s="84"/>
      <c r="L890" s="85"/>
    </row>
    <row r="891" spans="1:12" ht="12.75">
      <c r="A891" s="83"/>
      <c r="B891" s="84"/>
      <c r="L891" s="85"/>
    </row>
    <row r="892" spans="1:12" ht="12.75">
      <c r="A892" s="83"/>
      <c r="B892" s="84"/>
      <c r="L892" s="85"/>
    </row>
    <row r="893" spans="1:12" ht="12.75">
      <c r="A893" s="83"/>
      <c r="B893" s="84"/>
      <c r="L893" s="85"/>
    </row>
    <row r="894" spans="1:12" ht="12.75">
      <c r="A894" s="83"/>
      <c r="B894" s="84"/>
      <c r="L894" s="85"/>
    </row>
    <row r="895" spans="1:12" ht="12.75">
      <c r="A895" s="83"/>
      <c r="B895" s="84"/>
      <c r="L895" s="85"/>
    </row>
    <row r="896" spans="1:12" ht="12.75">
      <c r="A896" s="83"/>
      <c r="B896" s="84"/>
      <c r="L896" s="85"/>
    </row>
    <row r="897" spans="1:12" ht="12.75">
      <c r="A897" s="83"/>
      <c r="B897" s="84"/>
      <c r="L897" s="85"/>
    </row>
    <row r="898" spans="1:12" ht="12.75">
      <c r="A898" s="83"/>
      <c r="B898" s="84"/>
      <c r="L898" s="85"/>
    </row>
    <row r="899" spans="1:12" ht="12.75">
      <c r="A899" s="83"/>
      <c r="B899" s="84"/>
      <c r="L899" s="85"/>
    </row>
    <row r="900" spans="1:12" ht="12.75">
      <c r="A900" s="83"/>
      <c r="B900" s="84"/>
      <c r="L900" s="85"/>
    </row>
    <row r="901" spans="1:12" ht="12.75">
      <c r="A901" s="83"/>
      <c r="B901" s="84"/>
      <c r="L901" s="85"/>
    </row>
    <row r="902" spans="1:12" ht="12.75">
      <c r="A902" s="83"/>
      <c r="B902" s="84"/>
      <c r="L902" s="85"/>
    </row>
    <row r="903" spans="1:12" ht="12.75">
      <c r="A903" s="83"/>
      <c r="B903" s="84"/>
      <c r="L903" s="85"/>
    </row>
    <row r="904" spans="1:12" ht="12.75">
      <c r="A904" s="83"/>
      <c r="B904" s="84"/>
      <c r="L904" s="85"/>
    </row>
    <row r="905" spans="1:12" ht="12.75">
      <c r="A905" s="83"/>
      <c r="B905" s="84"/>
      <c r="L905" s="85"/>
    </row>
    <row r="906" spans="1:12" ht="12.75">
      <c r="A906" s="83"/>
      <c r="B906" s="84"/>
      <c r="L906" s="85"/>
    </row>
    <row r="907" spans="1:12" ht="12.75">
      <c r="A907" s="83"/>
      <c r="B907" s="84"/>
      <c r="L907" s="85"/>
    </row>
    <row r="908" spans="1:12" ht="12.75">
      <c r="A908" s="83"/>
      <c r="B908" s="84"/>
      <c r="L908" s="85"/>
    </row>
    <row r="909" spans="1:12" ht="12.75">
      <c r="A909" s="83"/>
      <c r="B909" s="84"/>
      <c r="L909" s="85"/>
    </row>
    <row r="910" spans="1:12" ht="12.75">
      <c r="A910" s="83"/>
      <c r="B910" s="84"/>
      <c r="L910" s="85"/>
    </row>
    <row r="911" spans="1:12" ht="12.75">
      <c r="A911" s="83"/>
      <c r="B911" s="84"/>
      <c r="L911" s="85"/>
    </row>
    <row r="912" spans="1:12" ht="12.75">
      <c r="A912" s="83"/>
      <c r="B912" s="84"/>
      <c r="L912" s="85"/>
    </row>
    <row r="913" spans="1:12" ht="12.75">
      <c r="A913" s="83"/>
      <c r="B913" s="84"/>
      <c r="L913" s="85"/>
    </row>
    <row r="914" spans="1:12" ht="12.75">
      <c r="A914" s="83"/>
      <c r="B914" s="84"/>
      <c r="L914" s="85"/>
    </row>
    <row r="915" spans="1:12" ht="12.75">
      <c r="A915" s="83"/>
      <c r="B915" s="84"/>
      <c r="L915" s="85"/>
    </row>
    <row r="916" spans="1:12" ht="12.75">
      <c r="A916" s="83"/>
      <c r="B916" s="84"/>
      <c r="L916" s="85"/>
    </row>
    <row r="917" spans="1:12" ht="12.75">
      <c r="A917" s="83"/>
      <c r="B917" s="84"/>
      <c r="L917" s="85"/>
    </row>
    <row r="918" spans="1:12" ht="12.75">
      <c r="A918" s="83"/>
      <c r="B918" s="84"/>
      <c r="L918" s="85"/>
    </row>
    <row r="919" spans="1:12" ht="12.75">
      <c r="A919" s="83"/>
      <c r="B919" s="84"/>
      <c r="L919" s="85"/>
    </row>
    <row r="920" spans="1:12" ht="12.75">
      <c r="A920" s="83"/>
      <c r="B920" s="84"/>
      <c r="L920" s="85"/>
    </row>
    <row r="921" spans="1:12" ht="12.75">
      <c r="A921" s="83"/>
      <c r="B921" s="84"/>
      <c r="L921" s="85"/>
    </row>
    <row r="922" spans="1:12" ht="12.75">
      <c r="A922" s="83"/>
      <c r="B922" s="84"/>
      <c r="L922" s="85"/>
    </row>
    <row r="923" spans="1:12" ht="12.75">
      <c r="A923" s="83"/>
      <c r="B923" s="84"/>
      <c r="L923" s="85"/>
    </row>
    <row r="924" spans="1:12" ht="12.75">
      <c r="A924" s="83"/>
      <c r="B924" s="84"/>
      <c r="L924" s="85"/>
    </row>
    <row r="925" spans="1:12" ht="12.75">
      <c r="A925" s="83"/>
      <c r="B925" s="84"/>
      <c r="L925" s="85"/>
    </row>
    <row r="926" spans="1:12" ht="12.75">
      <c r="A926" s="83"/>
      <c r="B926" s="84"/>
      <c r="L926" s="85"/>
    </row>
    <row r="927" spans="1:12" ht="12.75">
      <c r="A927" s="83"/>
      <c r="B927" s="84"/>
      <c r="L927" s="85"/>
    </row>
    <row r="928" spans="1:12" ht="12.75">
      <c r="A928" s="83"/>
      <c r="B928" s="84"/>
      <c r="L928" s="85"/>
    </row>
    <row r="929" spans="1:12" ht="12.75">
      <c r="A929" s="83"/>
      <c r="B929" s="84"/>
      <c r="L929" s="85"/>
    </row>
    <row r="930" spans="1:12" ht="12.75">
      <c r="A930" s="83"/>
      <c r="B930" s="84"/>
      <c r="L930" s="85"/>
    </row>
    <row r="931" spans="1:12" ht="12.75">
      <c r="A931" s="83"/>
      <c r="B931" s="84"/>
      <c r="L931" s="85"/>
    </row>
    <row r="932" spans="1:12" ht="12.75">
      <c r="A932" s="83"/>
      <c r="B932" s="84"/>
      <c r="L932" s="85"/>
    </row>
    <row r="933" spans="1:12" ht="12.75">
      <c r="A933" s="83"/>
      <c r="B933" s="84"/>
      <c r="L933" s="85"/>
    </row>
    <row r="934" spans="1:12" ht="12.75">
      <c r="A934" s="83"/>
      <c r="B934" s="84"/>
      <c r="L934" s="85"/>
    </row>
    <row r="935" spans="1:12" ht="12.75">
      <c r="A935" s="83"/>
      <c r="B935" s="84"/>
      <c r="L935" s="85"/>
    </row>
    <row r="936" spans="1:12" ht="12.75">
      <c r="A936" s="83"/>
      <c r="B936" s="84"/>
      <c r="L936" s="85"/>
    </row>
    <row r="937" spans="1:12" ht="12.75">
      <c r="A937" s="83"/>
      <c r="B937" s="84"/>
      <c r="L937" s="85"/>
    </row>
    <row r="938" spans="1:12" ht="12.75">
      <c r="A938" s="83"/>
      <c r="B938" s="84"/>
      <c r="L938" s="85"/>
    </row>
    <row r="939" spans="1:12" ht="12.75">
      <c r="A939" s="83"/>
      <c r="B939" s="84"/>
      <c r="L939" s="85"/>
    </row>
    <row r="940" spans="1:12" ht="12.75">
      <c r="A940" s="83"/>
      <c r="B940" s="84"/>
      <c r="L940" s="85"/>
    </row>
    <row r="941" spans="1:12" ht="12.75">
      <c r="A941" s="83"/>
      <c r="B941" s="84"/>
      <c r="L941" s="85"/>
    </row>
    <row r="942" spans="1:12" ht="12.75">
      <c r="A942" s="83"/>
      <c r="B942" s="84"/>
      <c r="L942" s="85"/>
    </row>
    <row r="943" spans="1:12" ht="12.75">
      <c r="A943" s="83"/>
      <c r="B943" s="84"/>
      <c r="L943" s="85"/>
    </row>
    <row r="944" spans="1:12" ht="12.75">
      <c r="A944" s="83"/>
      <c r="B944" s="84"/>
      <c r="L944" s="85"/>
    </row>
    <row r="945" spans="1:12" ht="12.75">
      <c r="A945" s="83"/>
      <c r="B945" s="84"/>
      <c r="L945" s="85"/>
    </row>
    <row r="946" spans="1:12" ht="12.75">
      <c r="A946" s="83"/>
      <c r="B946" s="84"/>
      <c r="L946" s="85"/>
    </row>
    <row r="947" spans="1:12" ht="12.75">
      <c r="A947" s="83"/>
      <c r="B947" s="84"/>
      <c r="L947" s="85"/>
    </row>
    <row r="948" spans="1:12" ht="12.75">
      <c r="A948" s="83"/>
      <c r="B948" s="84"/>
      <c r="L948" s="85"/>
    </row>
    <row r="949" spans="1:12" ht="12.75">
      <c r="A949" s="83"/>
      <c r="B949" s="84"/>
      <c r="L949" s="85"/>
    </row>
    <row r="950" spans="1:12" ht="12.75">
      <c r="A950" s="83"/>
      <c r="B950" s="84"/>
      <c r="L950" s="85"/>
    </row>
    <row r="951" spans="1:12" ht="12.75">
      <c r="A951" s="83"/>
      <c r="B951" s="84"/>
      <c r="L951" s="85"/>
    </row>
    <row r="952" spans="1:12" ht="12.75">
      <c r="A952" s="83"/>
      <c r="B952" s="84"/>
      <c r="L952" s="85"/>
    </row>
    <row r="953" spans="1:12" ht="12.75">
      <c r="A953" s="83"/>
      <c r="B953" s="84"/>
      <c r="L953" s="85"/>
    </row>
    <row r="954" spans="1:12" ht="12.75">
      <c r="A954" s="83"/>
      <c r="B954" s="84"/>
      <c r="L954" s="85"/>
    </row>
    <row r="955" spans="1:12" ht="12.75">
      <c r="A955" s="83"/>
      <c r="B955" s="84"/>
      <c r="L955" s="85"/>
    </row>
    <row r="956" spans="1:12" ht="12.75">
      <c r="A956" s="83"/>
      <c r="B956" s="84"/>
      <c r="L956" s="85"/>
    </row>
    <row r="957" spans="1:12" ht="12.75">
      <c r="A957" s="83"/>
      <c r="B957" s="84"/>
      <c r="L957" s="85"/>
    </row>
    <row r="958" spans="1:12" ht="12.75">
      <c r="A958" s="83"/>
      <c r="B958" s="84"/>
      <c r="L958" s="85"/>
    </row>
    <row r="959" spans="1:12" ht="12.75">
      <c r="A959" s="83"/>
      <c r="B959" s="84"/>
      <c r="L959" s="85"/>
    </row>
    <row r="960" spans="1:12" ht="12.75">
      <c r="A960" s="83"/>
      <c r="B960" s="84"/>
      <c r="L960" s="85"/>
    </row>
    <row r="961" spans="1:12" ht="12.75">
      <c r="A961" s="83"/>
      <c r="B961" s="84"/>
      <c r="L961" s="85"/>
    </row>
    <row r="962" spans="1:12" ht="12.75">
      <c r="A962" s="83"/>
      <c r="B962" s="84"/>
      <c r="L962" s="85"/>
    </row>
    <row r="963" spans="1:12" ht="12.75">
      <c r="A963" s="83"/>
      <c r="B963" s="84"/>
      <c r="L963" s="85"/>
    </row>
    <row r="964" spans="1:12" ht="12.75">
      <c r="A964" s="83"/>
      <c r="B964" s="84"/>
      <c r="L964" s="85"/>
    </row>
    <row r="965" spans="1:12" ht="12.75">
      <c r="A965" s="83"/>
      <c r="B965" s="84"/>
      <c r="L965" s="85"/>
    </row>
    <row r="966" spans="1:12" ht="12.75">
      <c r="A966" s="83"/>
      <c r="B966" s="84"/>
      <c r="L966" s="85"/>
    </row>
    <row r="967" spans="1:12" ht="12.75">
      <c r="A967" s="83"/>
      <c r="B967" s="84"/>
      <c r="L967" s="85"/>
    </row>
    <row r="968" spans="1:12" ht="12.75">
      <c r="A968" s="83"/>
      <c r="B968" s="84"/>
      <c r="L968" s="85"/>
    </row>
    <row r="969" spans="1:12" ht="12.75">
      <c r="A969" s="83"/>
      <c r="B969" s="84"/>
      <c r="L969" s="85"/>
    </row>
    <row r="970" spans="1:12" ht="12.75">
      <c r="A970" s="83"/>
      <c r="B970" s="84"/>
      <c r="L970" s="85"/>
    </row>
    <row r="971" spans="1:12" ht="12.75">
      <c r="A971" s="83"/>
      <c r="B971" s="84"/>
      <c r="L971" s="85"/>
    </row>
    <row r="972" spans="1:12" ht="12.75">
      <c r="A972" s="83"/>
      <c r="B972" s="84"/>
      <c r="L972" s="85"/>
    </row>
    <row r="973" spans="1:12" ht="12.75">
      <c r="A973" s="83"/>
      <c r="B973" s="84"/>
      <c r="L973" s="85"/>
    </row>
    <row r="974" spans="1:12" ht="12.75">
      <c r="A974" s="83"/>
      <c r="B974" s="84"/>
      <c r="L974" s="85"/>
    </row>
    <row r="975" spans="1:12" ht="12.75">
      <c r="A975" s="83"/>
      <c r="B975" s="84"/>
      <c r="L975" s="85"/>
    </row>
    <row r="976" spans="1:12" ht="12.75">
      <c r="A976" s="83"/>
      <c r="B976" s="84"/>
      <c r="L976" s="85"/>
    </row>
    <row r="977" spans="1:12" ht="12.75">
      <c r="A977" s="83"/>
      <c r="B977" s="84"/>
      <c r="L977" s="85"/>
    </row>
  </sheetData>
  <mergeCells count="3">
    <mergeCell ref="I1:K1"/>
    <mergeCell ref="D1:E1"/>
    <mergeCell ref="F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2"/>
  <sheetViews>
    <sheetView workbookViewId="0">
      <selection activeCell="C43" sqref="C43"/>
    </sheetView>
  </sheetViews>
  <sheetFormatPr defaultColWidth="14.42578125" defaultRowHeight="15.75" customHeight="1"/>
  <cols>
    <col min="1" max="1" width="21.42578125" customWidth="1"/>
    <col min="2" max="2" width="14.28515625" customWidth="1"/>
    <col min="3" max="10" width="12.140625" customWidth="1"/>
    <col min="11" max="11" width="14.140625" customWidth="1"/>
    <col min="12" max="26" width="21.42578125" customWidth="1"/>
  </cols>
  <sheetData>
    <row r="1" spans="1:26" ht="33.75">
      <c r="A1" s="77" t="s">
        <v>165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33.75">
      <c r="A2" s="77" t="s">
        <v>93</v>
      </c>
      <c r="B2" s="80" t="str">
        <f>data_table!B2</f>
        <v>Quantity of restored reaches</v>
      </c>
      <c r="C2" s="81" t="str">
        <f>data_table!C2</f>
        <v>Passability of restored reaches</v>
      </c>
      <c r="D2" s="80" t="str">
        <f>data_table!D2</f>
        <v>Brook trout density</v>
      </c>
      <c r="E2" s="80" t="str">
        <f>data_table!E2</f>
        <v>ROC Waterbirds</v>
      </c>
      <c r="F2" s="79" t="str">
        <f>data_table!F2</f>
        <v>Invasive Waterbirds</v>
      </c>
      <c r="G2" s="80" t="str">
        <f>data_table!G2</f>
        <v>Fishing access</v>
      </c>
      <c r="H2" s="80" t="str">
        <f>data_table!H2</f>
        <v>Wildlife viewing opportunities</v>
      </c>
      <c r="I2" s="80" t="str">
        <f>data_table!I2</f>
        <v>Trail access and use</v>
      </c>
      <c r="J2" s="80" t="str">
        <f>data_table!J2</f>
        <v>Partner support</v>
      </c>
      <c r="K2" s="80" t="str">
        <f>data_table!K2</f>
        <v>Removal feasibility</v>
      </c>
      <c r="L2" s="78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5.75" customHeight="1">
      <c r="A3" s="80" t="str">
        <f>data_table!A5</f>
        <v>Pools B + N</v>
      </c>
      <c r="B3" s="82">
        <f>(data_table!B5-MIN(data_table!B$5:B$13))/(MAX(data_table!B$5:B$13)-MIN(data_table!B$5:B$13))</f>
        <v>0.10181003781620587</v>
      </c>
      <c r="C3" s="82">
        <f>(data_table!C5-MIN(data_table!C$5:C$13))/(MAX(data_table!C$5:C$13)-MIN(data_table!C$5:C$13))</f>
        <v>1</v>
      </c>
      <c r="D3" s="82">
        <f>(data_table!D5-MIN(data_table!D$5:D$13))/(MAX(data_table!D$5:D$13)-MIN(data_table!D$5:D$13))</f>
        <v>0</v>
      </c>
      <c r="E3" s="82">
        <f>(MAX(data_table!E$5:E$13)-data_table!E5)/(MAX(data_table!E$5:E$13)-MIN(data_table!E$5:E$13))</f>
        <v>0.89073634204275542</v>
      </c>
      <c r="F3" s="82">
        <f>(data_table!F5-MIN(data_table!F$5:F$13))/(MAX(data_table!F$5:F$13)-MIN(data_table!F$5:F$13))</f>
        <v>0.67639257294429722</v>
      </c>
      <c r="G3" s="82">
        <f>(data_table!G5-MIN(data_table!G$5:G$13))/(MAX(data_table!G$5:G$13)-MIN(data_table!G$5:G$13))</f>
        <v>1</v>
      </c>
      <c r="H3" s="82">
        <f>(data_table!H5-MIN(data_table!H$5:H$13))/(MAX(data_table!H$5:H$13)-MIN(data_table!H$5:H$13))</f>
        <v>1</v>
      </c>
      <c r="I3" s="82">
        <f>(MAX(data_table!I$5:I$13)-data_table!I5)/(MAX(data_table!I$5:I$13)-MIN(data_table!I$5:I$13))</f>
        <v>1</v>
      </c>
      <c r="J3" s="82">
        <f>(MAX(data_table!J$5:J$13)-data_table!J5)/(MAX(data_table!J$5:J$13)-MIN(data_table!J$5:J$13))</f>
        <v>0.5</v>
      </c>
      <c r="K3" s="82">
        <f>(MAX(data_table!K$5:K$13)-data_table!K5)/(MAX(data_table!K$5:K$13)-MIN(data_table!K$5:K$13))</f>
        <v>0.75</v>
      </c>
      <c r="L3" s="78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5.75" customHeight="1">
      <c r="A4" s="80" t="str">
        <f>data_table!A6</f>
        <v>Cooper's Marsh</v>
      </c>
      <c r="B4" s="82">
        <f>(data_table!B6-MIN(data_table!B$5:B$13))/(MAX(data_table!B$5:B$13)-MIN(data_table!B$5:B$13))</f>
        <v>0</v>
      </c>
      <c r="C4" s="82">
        <f>(data_table!C6-MIN(data_table!C$5:C$13))/(MAX(data_table!C$5:C$13)-MIN(data_table!C$5:C$13))</f>
        <v>0.18862873409744207</v>
      </c>
      <c r="D4" s="82">
        <f>(data_table!D6-MIN(data_table!D$5:D$13))/(MAX(data_table!D$5:D$13)-MIN(data_table!D$5:D$13))</f>
        <v>0</v>
      </c>
      <c r="E4" s="82">
        <f>(MAX(data_table!E$5:E$13)-data_table!E6)/(MAX(data_table!E$5:E$13)-MIN(data_table!E$5:E$13))</f>
        <v>1</v>
      </c>
      <c r="F4" s="82">
        <f>(data_table!F6-MIN(data_table!F$5:F$13))/(MAX(data_table!F$5:F$13)-MIN(data_table!F$5:F$13))</f>
        <v>5.5702917771883284E-2</v>
      </c>
      <c r="G4" s="82">
        <f>(data_table!G6-MIN(data_table!G$5:G$13))/(MAX(data_table!G$5:G$13)-MIN(data_table!G$5:G$13))</f>
        <v>1</v>
      </c>
      <c r="H4" s="82">
        <f>(data_table!H6-MIN(data_table!H$5:H$13))/(MAX(data_table!H$5:H$13)-MIN(data_table!H$5:H$13))</f>
        <v>1</v>
      </c>
      <c r="I4" s="82">
        <f>(MAX(data_table!I$5:I$13)-data_table!I6)/(MAX(data_table!I$5:I$13)-MIN(data_table!I$5:I$13))</f>
        <v>1</v>
      </c>
      <c r="J4" s="82">
        <f>(MAX(data_table!J$5:J$13)-data_table!J6)/(MAX(data_table!J$5:J$13)-MIN(data_table!J$5:J$13))</f>
        <v>1</v>
      </c>
      <c r="K4" s="82">
        <f>(MAX(data_table!K$5:K$13)-data_table!K6)/(MAX(data_table!K$5:K$13)-MIN(data_table!K$5:K$13))</f>
        <v>0.75</v>
      </c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.75" customHeight="1">
      <c r="A5" s="80" t="str">
        <f>data_table!A7</f>
        <v>Pools C + D, Office Pool</v>
      </c>
      <c r="B5" s="82">
        <f>(data_table!B7-MIN(data_table!B$5:B$13))/(MAX(data_table!B$5:B$13)-MIN(data_table!B$5:B$13))</f>
        <v>7.1557073099093121E-2</v>
      </c>
      <c r="C5" s="82">
        <f>(data_table!C7-MIN(data_table!C$5:C$13))/(MAX(data_table!C$5:C$13)-MIN(data_table!C$5:C$13))</f>
        <v>1.0466950411334082E-2</v>
      </c>
      <c r="D5" s="82">
        <f>(data_table!D7-MIN(data_table!D$5:D$13))/(MAX(data_table!D$5:D$13)-MIN(data_table!D$5:D$13))</f>
        <v>0.1</v>
      </c>
      <c r="E5" s="82">
        <f>(MAX(data_table!E$5:E$13)-data_table!E7)/(MAX(data_table!E$5:E$13)-MIN(data_table!E$5:E$13))</f>
        <v>1</v>
      </c>
      <c r="F5" s="82">
        <f>(data_table!F7-MIN(data_table!F$5:F$13))/(MAX(data_table!F$5:F$13)-MIN(data_table!F$5:F$13))</f>
        <v>0.12334217506631301</v>
      </c>
      <c r="G5" s="82">
        <f>(data_table!G7-MIN(data_table!G$5:G$13))/(MAX(data_table!G$5:G$13)-MIN(data_table!G$5:G$13))</f>
        <v>1</v>
      </c>
      <c r="H5" s="82">
        <f>(data_table!H7-MIN(data_table!H$5:H$13))/(MAX(data_table!H$5:H$13)-MIN(data_table!H$5:H$13))</f>
        <v>0.66666666666666663</v>
      </c>
      <c r="I5" s="82">
        <f>(MAX(data_table!I$5:I$13)-data_table!I7)/(MAX(data_table!I$5:I$13)-MIN(data_table!I$5:I$13))</f>
        <v>0</v>
      </c>
      <c r="J5" s="82">
        <f>(MAX(data_table!J$5:J$13)-data_table!J7)/(MAX(data_table!J$5:J$13)-MIN(data_table!J$5:J$13))</f>
        <v>0.75</v>
      </c>
      <c r="K5" s="82">
        <f>(MAX(data_table!K$5:K$13)-data_table!K7)/(MAX(data_table!K$5:K$13)-MIN(data_table!K$5:K$13))</f>
        <v>1</v>
      </c>
      <c r="L5" s="78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5.75" customHeight="1">
      <c r="A6" s="80" t="str">
        <f>data_table!A8</f>
        <v>Pool 4</v>
      </c>
      <c r="B6" s="82">
        <f>(data_table!B8-MIN(data_table!B$5:B$13))/(MAX(data_table!B$5:B$13)-MIN(data_table!B$5:B$13))</f>
        <v>0.25498402907809231</v>
      </c>
      <c r="C6" s="82">
        <f>(data_table!C8-MIN(data_table!C$5:C$13))/(MAX(data_table!C$5:C$13)-MIN(data_table!C$5:C$13))</f>
        <v>9.8226813137643587E-2</v>
      </c>
      <c r="D6" s="82">
        <f>(data_table!D8-MIN(data_table!D$5:D$13))/(MAX(data_table!D$5:D$13)-MIN(data_table!D$5:D$13))</f>
        <v>1</v>
      </c>
      <c r="E6" s="82">
        <f>(MAX(data_table!E$5:E$13)-data_table!E8)/(MAX(data_table!E$5:E$13)-MIN(data_table!E$5:E$13))</f>
        <v>0</v>
      </c>
      <c r="F6" s="82">
        <f>(data_table!F8-MIN(data_table!F$5:F$13))/(MAX(data_table!F$5:F$13)-MIN(data_table!F$5:F$13))</f>
        <v>0.40981432360742703</v>
      </c>
      <c r="G6" s="82">
        <f>(data_table!G8-MIN(data_table!G$5:G$13))/(MAX(data_table!G$5:G$13)-MIN(data_table!G$5:G$13))</f>
        <v>0.5</v>
      </c>
      <c r="H6" s="82">
        <f>(data_table!H8-MIN(data_table!H$5:H$13))/(MAX(data_table!H$5:H$13)-MIN(data_table!H$5:H$13))</f>
        <v>1</v>
      </c>
      <c r="I6" s="82">
        <f>(MAX(data_table!I$5:I$13)-data_table!I8)/(MAX(data_table!I$5:I$13)-MIN(data_table!I$5:I$13))</f>
        <v>1</v>
      </c>
      <c r="J6" s="82">
        <f>(MAX(data_table!J$5:J$13)-data_table!J8)/(MAX(data_table!J$5:J$13)-MIN(data_table!J$5:J$13))</f>
        <v>0.5</v>
      </c>
      <c r="K6" s="82">
        <f>(MAX(data_table!K$5:K$13)-data_table!K8)/(MAX(data_table!K$5:K$13)-MIN(data_table!K$5:K$13))</f>
        <v>0.25</v>
      </c>
      <c r="L6" s="78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5.75" customHeight="1">
      <c r="A7" s="80" t="str">
        <f>data_table!A9</f>
        <v>Pool 7N</v>
      </c>
      <c r="B7" s="82">
        <f>(data_table!B9-MIN(data_table!B$5:B$13))/(MAX(data_table!B$5:B$13)-MIN(data_table!B$5:B$13))</f>
        <v>6.0799647538275124E-2</v>
      </c>
      <c r="C7" s="82">
        <f>(data_table!C9-MIN(data_table!C$5:C$13))/(MAX(data_table!C$5:C$13)-MIN(data_table!C$5:C$13))</f>
        <v>0</v>
      </c>
      <c r="D7" s="82">
        <f>(data_table!D9-MIN(data_table!D$5:D$13))/(MAX(data_table!D$5:D$13)-MIN(data_table!D$5:D$13))</f>
        <v>0.1</v>
      </c>
      <c r="E7" s="82">
        <f>(MAX(data_table!E$5:E$13)-data_table!E9)/(MAX(data_table!E$5:E$13)-MIN(data_table!E$5:E$13))</f>
        <v>0.97387173396674576</v>
      </c>
      <c r="F7" s="82">
        <f>(data_table!F9-MIN(data_table!F$5:F$13))/(MAX(data_table!F$5:F$13)-MIN(data_table!F$5:F$13))</f>
        <v>0</v>
      </c>
      <c r="G7" s="82">
        <f>(data_table!G9-MIN(data_table!G$5:G$13))/(MAX(data_table!G$5:G$13)-MIN(data_table!G$5:G$13))</f>
        <v>1</v>
      </c>
      <c r="H7" s="82">
        <f>(data_table!H9-MIN(data_table!H$5:H$13))/(MAX(data_table!H$5:H$13)-MIN(data_table!H$5:H$13))</f>
        <v>1</v>
      </c>
      <c r="I7" s="82">
        <f>(MAX(data_table!I$5:I$13)-data_table!I9)/(MAX(data_table!I$5:I$13)-MIN(data_table!I$5:I$13))</f>
        <v>1</v>
      </c>
      <c r="J7" s="82">
        <f>(MAX(data_table!J$5:J$13)-data_table!J9)/(MAX(data_table!J$5:J$13)-MIN(data_table!J$5:J$13))</f>
        <v>0.5</v>
      </c>
      <c r="K7" s="82">
        <f>(MAX(data_table!K$5:K$13)-data_table!K9)/(MAX(data_table!K$5:K$13)-MIN(data_table!K$5:K$13))</f>
        <v>0.75</v>
      </c>
      <c r="L7" s="78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5.75" customHeight="1">
      <c r="A8" s="80" t="str">
        <f>data_table!A10</f>
        <v>Pool 7S + Pool 7N</v>
      </c>
      <c r="B8" s="82">
        <f>(data_table!B10-MIN(data_table!B$5:B$13))/(MAX(data_table!B$5:B$13)-MIN(data_table!B$5:B$13))</f>
        <v>0.12798766383962992</v>
      </c>
      <c r="C8" s="82">
        <f>(data_table!C10-MIN(data_table!C$5:C$13))/(MAX(data_table!C$5:C$13)-MIN(data_table!C$5:C$13))</f>
        <v>3.9955837208779231E-2</v>
      </c>
      <c r="D8" s="82">
        <f>(data_table!D10-MIN(data_table!D$5:D$13))/(MAX(data_table!D$5:D$13)-MIN(data_table!D$5:D$13))</f>
        <v>0.1</v>
      </c>
      <c r="E8" s="82">
        <f>(MAX(data_table!E$5:E$13)-data_table!E10)/(MAX(data_table!E$5:E$13)-MIN(data_table!E$5:E$13))</f>
        <v>0.91567695961995244</v>
      </c>
      <c r="F8" s="82">
        <f>(data_table!F10-MIN(data_table!F$5:F$13))/(MAX(data_table!F$5:F$13)-MIN(data_table!F$5:F$13))</f>
        <v>4.9071618037135271E-2</v>
      </c>
      <c r="G8" s="82">
        <f>(data_table!G10-MIN(data_table!G$5:G$13))/(MAX(data_table!G$5:G$13)-MIN(data_table!G$5:G$13))</f>
        <v>1</v>
      </c>
      <c r="H8" s="82">
        <f>(data_table!H10-MIN(data_table!H$5:H$13))/(MAX(data_table!H$5:H$13)-MIN(data_table!H$5:H$13))</f>
        <v>1</v>
      </c>
      <c r="I8" s="82">
        <f>(MAX(data_table!I$5:I$13)-data_table!I10)/(MAX(data_table!I$5:I$13)-MIN(data_table!I$5:I$13))</f>
        <v>1</v>
      </c>
      <c r="J8" s="82">
        <f>(MAX(data_table!J$5:J$13)-data_table!J10)/(MAX(data_table!J$5:J$13)-MIN(data_table!J$5:J$13))</f>
        <v>0.5</v>
      </c>
      <c r="K8" s="82">
        <f>(MAX(data_table!K$5:K$13)-data_table!K10)/(MAX(data_table!K$5:K$13)-MIN(data_table!K$5:K$13))</f>
        <v>0.75</v>
      </c>
      <c r="L8" s="7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5.75" customHeight="1">
      <c r="A9" s="80" t="str">
        <f>data_table!A11</f>
        <v>Pool 9</v>
      </c>
      <c r="B9" s="82">
        <f>(data_table!B11-MIN(data_table!B$5:B$13))/(MAX(data_table!B$5:B$13)-MIN(data_table!B$5:B$13))</f>
        <v>1</v>
      </c>
      <c r="C9" s="82">
        <f>(data_table!C11-MIN(data_table!C$5:C$13))/(MAX(data_table!C$5:C$13)-MIN(data_table!C$5:C$13))</f>
        <v>5.8098021354088432E-2</v>
      </c>
      <c r="D9" s="82">
        <f>(data_table!D11-MIN(data_table!D$5:D$13))/(MAX(data_table!D$5:D$13)-MIN(data_table!D$5:D$13))</f>
        <v>1</v>
      </c>
      <c r="E9" s="82">
        <f>(MAX(data_table!E$5:E$13)-data_table!E11)/(MAX(data_table!E$5:E$13)-MIN(data_table!E$5:E$13))</f>
        <v>0.77078384798099764</v>
      </c>
      <c r="F9" s="82">
        <f>(data_table!F11-MIN(data_table!F$5:F$13))/(MAX(data_table!F$5:F$13)-MIN(data_table!F$5:F$13))</f>
        <v>1</v>
      </c>
      <c r="G9" s="82">
        <f>(data_table!G11-MIN(data_table!G$5:G$13))/(MAX(data_table!G$5:G$13)-MIN(data_table!G$5:G$13))</f>
        <v>0.5</v>
      </c>
      <c r="H9" s="82">
        <f>(data_table!H11-MIN(data_table!H$5:H$13))/(MAX(data_table!H$5:H$13)-MIN(data_table!H$5:H$13))</f>
        <v>0.66666666666666663</v>
      </c>
      <c r="I9" s="82">
        <f>(MAX(data_table!I$5:I$13)-data_table!I11)/(MAX(data_table!I$5:I$13)-MIN(data_table!I$5:I$13))</f>
        <v>1</v>
      </c>
      <c r="J9" s="82">
        <f>(MAX(data_table!J$5:J$13)-data_table!J11)/(MAX(data_table!J$5:J$13)-MIN(data_table!J$5:J$13))</f>
        <v>0</v>
      </c>
      <c r="K9" s="82">
        <f>(MAX(data_table!K$5:K$13)-data_table!K11)/(MAX(data_table!K$5:K$13)-MIN(data_table!K$5:K$13))</f>
        <v>0</v>
      </c>
      <c r="L9" s="7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5.75" customHeight="1">
      <c r="A10" s="80" t="str">
        <f>data_table!A12</f>
        <v>Meyer's Pond, Pools K + H</v>
      </c>
      <c r="B10" s="82">
        <f>(data_table!B12-MIN(data_table!B$5:B$13))/(MAX(data_table!B$5:B$13)-MIN(data_table!B$5:B$13))</f>
        <v>0.11763410067188014</v>
      </c>
      <c r="C10" s="82">
        <f>(data_table!C12-MIN(data_table!C$5:C$13))/(MAX(data_table!C$5:C$13)-MIN(data_table!C$5:C$13))</f>
        <v>7.381730831672996E-2</v>
      </c>
      <c r="D10" s="82">
        <f>(data_table!D12-MIN(data_table!D$5:D$13))/(MAX(data_table!D$5:D$13)-MIN(data_table!D$5:D$13))</f>
        <v>0.1</v>
      </c>
      <c r="E10" s="82">
        <f>(MAX(data_table!E$5:E$13)-data_table!E12)/(MAX(data_table!E$5:E$13)-MIN(data_table!E$5:E$13))</f>
        <v>0.8004750593824228</v>
      </c>
      <c r="F10" s="82">
        <f>(data_table!F12-MIN(data_table!F$5:F$13))/(MAX(data_table!F$5:F$13)-MIN(data_table!F$5:F$13))</f>
        <v>0.69893899204244048</v>
      </c>
      <c r="G10" s="82">
        <f>(data_table!G12-MIN(data_table!G$5:G$13))/(MAX(data_table!G$5:G$13)-MIN(data_table!G$5:G$13))</f>
        <v>0</v>
      </c>
      <c r="H10" s="82">
        <f>(data_table!H12-MIN(data_table!H$5:H$13))/(MAX(data_table!H$5:H$13)-MIN(data_table!H$5:H$13))</f>
        <v>0</v>
      </c>
      <c r="I10" s="82">
        <f>(MAX(data_table!I$5:I$13)-data_table!I12)/(MAX(data_table!I$5:I$13)-MIN(data_table!I$5:I$13))</f>
        <v>0</v>
      </c>
      <c r="J10" s="82">
        <f>(MAX(data_table!J$5:J$13)-data_table!J12)/(MAX(data_table!J$5:J$13)-MIN(data_table!J$5:J$13))</f>
        <v>0.25</v>
      </c>
      <c r="K10" s="82">
        <f>(MAX(data_table!K$5:K$13)-data_table!K12)/(MAX(data_table!K$5:K$13)-MIN(data_table!K$5:K$13))</f>
        <v>0.25</v>
      </c>
      <c r="L10" s="78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5.75" customHeight="1">
      <c r="A11" s="80" t="str">
        <f>data_table!A13</f>
        <v>Reitz Pond</v>
      </c>
      <c r="B11" s="82">
        <f>(data_table!B13-MIN(data_table!B$5:B$13))/(MAX(data_table!B$5:B$13)-MIN(data_table!B$5:B$13))</f>
        <v>1.6484928589785949E-2</v>
      </c>
      <c r="C11" s="82">
        <f>(data_table!C13-MIN(data_table!C$5:C$13))/(MAX(data_table!C$5:C$13)-MIN(data_table!C$5:C$13))</f>
        <v>0.18862873409744207</v>
      </c>
      <c r="D11" s="82">
        <f>(data_table!D13-MIN(data_table!D$5:D$13))/(MAX(data_table!D$5:D$13)-MIN(data_table!D$5:D$13))</f>
        <v>0</v>
      </c>
      <c r="E11" s="82">
        <f>(MAX(data_table!E$5:E$13)-data_table!E13)/(MAX(data_table!E$5:E$13)-MIN(data_table!E$5:E$13))</f>
        <v>0.86579572446555819</v>
      </c>
      <c r="F11" s="82">
        <f>(data_table!F13-MIN(data_table!F$5:F$13))/(MAX(data_table!F$5:F$13)-MIN(data_table!F$5:F$13))</f>
        <v>6.3660477453580874E-2</v>
      </c>
      <c r="G11" s="82">
        <f>(data_table!G13-MIN(data_table!G$5:G$13))/(MAX(data_table!G$5:G$13)-MIN(data_table!G$5:G$13))</f>
        <v>0.5</v>
      </c>
      <c r="H11" s="82">
        <f>(data_table!H13-MIN(data_table!H$5:H$13))/(MAX(data_table!H$5:H$13)-MIN(data_table!H$5:H$13))</f>
        <v>0.66666666666666663</v>
      </c>
      <c r="I11" s="82">
        <f>(MAX(data_table!I$5:I$13)-data_table!I13)/(MAX(data_table!I$5:I$13)-MIN(data_table!I$5:I$13))</f>
        <v>0</v>
      </c>
      <c r="J11" s="82">
        <f>(MAX(data_table!J$5:J$13)-data_table!J13)/(MAX(data_table!J$5:J$13)-MIN(data_table!J$5:J$13))</f>
        <v>0.5</v>
      </c>
      <c r="K11" s="82">
        <f>(MAX(data_table!K$5:K$13)-data_table!K13)/(MAX(data_table!K$5:K$13)-MIN(data_table!K$5:K$13))</f>
        <v>0.5</v>
      </c>
      <c r="L11" s="78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5.75" customHeight="1">
      <c r="A12" s="95"/>
      <c r="B12" s="97"/>
      <c r="C12" s="97"/>
      <c r="D12" s="97"/>
      <c r="E12" s="97"/>
      <c r="F12" s="97"/>
      <c r="G12" s="98"/>
      <c r="H12" s="97"/>
      <c r="I12" s="97"/>
      <c r="J12" s="97"/>
      <c r="K12" s="97"/>
      <c r="L12" s="78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5.75" customHeight="1">
      <c r="A13" s="77" t="s">
        <v>170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8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33.75">
      <c r="A14" s="77" t="s">
        <v>93</v>
      </c>
      <c r="B14" s="80" t="str">
        <f t="shared" ref="B14:K14" si="0">B2</f>
        <v>Quantity of restored reaches</v>
      </c>
      <c r="C14" s="81" t="str">
        <f t="shared" si="0"/>
        <v>Passability of restored reaches</v>
      </c>
      <c r="D14" s="80" t="str">
        <f t="shared" si="0"/>
        <v>Brook trout density</v>
      </c>
      <c r="E14" s="80" t="str">
        <f t="shared" si="0"/>
        <v>ROC Waterbirds</v>
      </c>
      <c r="F14" s="80" t="str">
        <f t="shared" si="0"/>
        <v>Invasive Waterbirds</v>
      </c>
      <c r="G14" s="80" t="str">
        <f t="shared" si="0"/>
        <v>Fishing access</v>
      </c>
      <c r="H14" s="80" t="str">
        <f t="shared" si="0"/>
        <v>Wildlife viewing opportunities</v>
      </c>
      <c r="I14" s="80" t="str">
        <f t="shared" si="0"/>
        <v>Trail access and use</v>
      </c>
      <c r="J14" s="80" t="str">
        <f t="shared" si="0"/>
        <v>Partner support</v>
      </c>
      <c r="K14" s="80" t="str">
        <f t="shared" si="0"/>
        <v>Removal feasibility</v>
      </c>
      <c r="L14" s="99" t="s">
        <v>171</v>
      </c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5.75" customHeight="1">
      <c r="A15" s="80" t="str">
        <f t="shared" ref="A15:A23" si="1">A3</f>
        <v>Pools B + N</v>
      </c>
      <c r="B15" s="100">
        <f>B3*swing_weighting!$M$3</f>
        <v>1.9838382236190701E-2</v>
      </c>
      <c r="C15" s="100">
        <f>C3*swing_weighting!$M$4</f>
        <v>0.20413573700954404</v>
      </c>
      <c r="D15" s="100">
        <f>D3*swing_weighting!$M$5</f>
        <v>0</v>
      </c>
      <c r="E15" s="100">
        <f>E3*swing_weighting!$M$6</f>
        <v>0.12966469454203808</v>
      </c>
      <c r="F15" s="100">
        <f>F3*swing_weighting!$M$7</f>
        <v>1.4117323054317978E-2</v>
      </c>
      <c r="G15" s="100">
        <f>G3*swing_weighting!$M$8</f>
        <v>3.0246794562807291E-2</v>
      </c>
      <c r="H15" s="100">
        <f>H3*swing_weighting!$M$9</f>
        <v>4.0730743275812213E-2</v>
      </c>
      <c r="I15" s="100">
        <f>I3*swing_weighting!$M$10</f>
        <v>1.7617854044153093E-2</v>
      </c>
      <c r="J15" s="100">
        <f>J3*swing_weighting!$M$11</f>
        <v>7.5857996722259721E-2</v>
      </c>
      <c r="K15" s="100">
        <f>K3*swing_weighting!$M$12</f>
        <v>7.8629615347536888E-2</v>
      </c>
      <c r="L15" s="101">
        <f t="shared" ref="L15:L23" si="2">SUM(B15:K15)</f>
        <v>0.61083914079465995</v>
      </c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5.75" customHeight="1">
      <c r="A16" s="80" t="str">
        <f t="shared" si="1"/>
        <v>Cooper's Marsh</v>
      </c>
      <c r="B16" s="100">
        <f>B4*swing_weighting!$M$3</f>
        <v>0</v>
      </c>
      <c r="C16" s="100">
        <f>C4*swing_weighting!$M$4</f>
        <v>3.8505865656158648E-2</v>
      </c>
      <c r="D16" s="100">
        <f>D4*swing_weighting!$M$5</f>
        <v>0</v>
      </c>
      <c r="E16" s="100">
        <f>E4*swing_weighting!$M$6</f>
        <v>0.14557023040586139</v>
      </c>
      <c r="F16" s="100">
        <f>F4*swing_weighting!$M$7</f>
        <v>1.1626030750614802E-3</v>
      </c>
      <c r="G16" s="100">
        <f>G4*swing_weighting!$M$8</f>
        <v>3.0246794562807291E-2</v>
      </c>
      <c r="H16" s="100">
        <f>H4*swing_weighting!$M$9</f>
        <v>4.0730743275812213E-2</v>
      </c>
      <c r="I16" s="100">
        <f>I4*swing_weighting!$M$10</f>
        <v>1.7617854044153093E-2</v>
      </c>
      <c r="J16" s="100">
        <f>J4*swing_weighting!$M$11</f>
        <v>0.15171599344451944</v>
      </c>
      <c r="K16" s="100">
        <f>K4*swing_weighting!$M$12</f>
        <v>7.8629615347536888E-2</v>
      </c>
      <c r="L16" s="101">
        <f t="shared" si="2"/>
        <v>0.50417969981191046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5.75" customHeight="1">
      <c r="A17" s="80" t="str">
        <f t="shared" si="1"/>
        <v>Pools C + D, Office Pool</v>
      </c>
      <c r="B17" s="100">
        <f>B5*swing_weighting!$M$3</f>
        <v>1.394338513463241E-2</v>
      </c>
      <c r="C17" s="100">
        <f>C5*swing_weighting!$M$4</f>
        <v>2.136678636460033E-3</v>
      </c>
      <c r="D17" s="100">
        <f>D5*swing_weighting!$M$5</f>
        <v>8.9414826954593678E-3</v>
      </c>
      <c r="E17" s="100">
        <f>E5*swing_weighting!$M$6</f>
        <v>0.14557023040586139</v>
      </c>
      <c r="F17" s="100">
        <f>F5*swing_weighting!$M$7</f>
        <v>2.574335380493278E-3</v>
      </c>
      <c r="G17" s="100">
        <f>G5*swing_weighting!$M$8</f>
        <v>3.0246794562807291E-2</v>
      </c>
      <c r="H17" s="100">
        <f>H5*swing_weighting!$M$9</f>
        <v>2.7153828850541475E-2</v>
      </c>
      <c r="I17" s="100">
        <f>I5*swing_weighting!$M$10</f>
        <v>0</v>
      </c>
      <c r="J17" s="100">
        <f>J5*swing_weighting!$M$11</f>
        <v>0.11378699508338957</v>
      </c>
      <c r="K17" s="100">
        <f>K5*swing_weighting!$M$12</f>
        <v>0.10483948713004919</v>
      </c>
      <c r="L17" s="101">
        <f t="shared" si="2"/>
        <v>0.44919321787969402</v>
      </c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5.75" customHeight="1">
      <c r="A18" s="80" t="str">
        <f t="shared" si="1"/>
        <v>Pool 4</v>
      </c>
      <c r="B18" s="100">
        <f>B6*swing_weighting!$M$3</f>
        <v>4.9685382124177592E-2</v>
      </c>
      <c r="C18" s="100">
        <f>C6*swing_weighting!$M$4</f>
        <v>2.0051602893951637E-2</v>
      </c>
      <c r="D18" s="100">
        <f>D6*swing_weighting!$M$5</f>
        <v>8.9414826954593671E-2</v>
      </c>
      <c r="E18" s="100">
        <f>E6*swing_weighting!$M$6</f>
        <v>0</v>
      </c>
      <c r="F18" s="100">
        <f>F6*swing_weighting!$M$7</f>
        <v>8.5534369093808911E-3</v>
      </c>
      <c r="G18" s="100">
        <f>G6*swing_weighting!$M$8</f>
        <v>1.5123397281403645E-2</v>
      </c>
      <c r="H18" s="100">
        <f>H6*swing_weighting!$M$9</f>
        <v>4.0730743275812213E-2</v>
      </c>
      <c r="I18" s="100">
        <f>I6*swing_weighting!$M$10</f>
        <v>1.7617854044153093E-2</v>
      </c>
      <c r="J18" s="100">
        <f>J6*swing_weighting!$M$11</f>
        <v>7.5857996722259721E-2</v>
      </c>
      <c r="K18" s="100">
        <f>K6*swing_weighting!$M$12</f>
        <v>2.6209871782512297E-2</v>
      </c>
      <c r="L18" s="101">
        <f t="shared" si="2"/>
        <v>0.3432451119882447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5.75" customHeight="1">
      <c r="A19" s="80" t="str">
        <f t="shared" si="1"/>
        <v>Pool 7N</v>
      </c>
      <c r="B19" s="100">
        <f>B7*swing_weighting!$M$3</f>
        <v>1.1847227184685106E-2</v>
      </c>
      <c r="C19" s="100">
        <f>C7*swing_weighting!$M$4</f>
        <v>0</v>
      </c>
      <c r="D19" s="100">
        <f>D7*swing_weighting!$M$5</f>
        <v>8.9414826954593678E-3</v>
      </c>
      <c r="E19" s="100">
        <f>E7*swing_weighting!$M$6</f>
        <v>0.14176673269929493</v>
      </c>
      <c r="F19" s="100">
        <f>F7*swing_weighting!$M$7</f>
        <v>0</v>
      </c>
      <c r="G19" s="100">
        <f>G7*swing_weighting!$M$8</f>
        <v>3.0246794562807291E-2</v>
      </c>
      <c r="H19" s="100">
        <f>H7*swing_weighting!$M$9</f>
        <v>4.0730743275812213E-2</v>
      </c>
      <c r="I19" s="100">
        <f>I7*swing_weighting!$M$10</f>
        <v>1.7617854044153093E-2</v>
      </c>
      <c r="J19" s="100">
        <f>J7*swing_weighting!$M$11</f>
        <v>7.5857996722259721E-2</v>
      </c>
      <c r="K19" s="100">
        <f>K7*swing_weighting!$M$12</f>
        <v>7.8629615347536888E-2</v>
      </c>
      <c r="L19" s="101">
        <f t="shared" si="2"/>
        <v>0.40563844653200865</v>
      </c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5.75" customHeight="1">
      <c r="A20" s="80" t="str">
        <f t="shared" si="1"/>
        <v>Pool 7S + Pool 7N</v>
      </c>
      <c r="B20" s="100">
        <f>B8*swing_weighting!$M$3</f>
        <v>2.4939271718485683E-2</v>
      </c>
      <c r="C20" s="100">
        <f>C8*swing_weighting!$M$4</f>
        <v>8.1564142764475114E-3</v>
      </c>
      <c r="D20" s="100">
        <f>D8*swing_weighting!$M$5</f>
        <v>8.9414826954593678E-3</v>
      </c>
      <c r="E20" s="100">
        <f>E8*swing_weighting!$M$6</f>
        <v>0.13329530598921513</v>
      </c>
      <c r="F20" s="100">
        <f>F8*swing_weighting!$M$7</f>
        <v>1.0241979470779706E-3</v>
      </c>
      <c r="G20" s="100">
        <f>G8*swing_weighting!$M$8</f>
        <v>3.0246794562807291E-2</v>
      </c>
      <c r="H20" s="100">
        <f>H8*swing_weighting!$M$9</f>
        <v>4.0730743275812213E-2</v>
      </c>
      <c r="I20" s="100">
        <f>I8*swing_weighting!$M$10</f>
        <v>1.7617854044153093E-2</v>
      </c>
      <c r="J20" s="100">
        <f>J8*swing_weighting!$M$11</f>
        <v>7.5857996722259721E-2</v>
      </c>
      <c r="K20" s="100">
        <f>K8*swing_weighting!$M$12</f>
        <v>7.8629615347536888E-2</v>
      </c>
      <c r="L20" s="101">
        <f t="shared" si="2"/>
        <v>0.41943967657925491</v>
      </c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5.75" customHeight="1">
      <c r="A21" s="80" t="str">
        <f t="shared" si="1"/>
        <v>Pool 9</v>
      </c>
      <c r="B21" s="100">
        <f>B9*swing_weighting!$M$3</f>
        <v>0.19485683987274657</v>
      </c>
      <c r="C21" s="100">
        <f>C9*swing_weighting!$M$4</f>
        <v>1.185988240791307E-2</v>
      </c>
      <c r="D21" s="100">
        <f>D9*swing_weighting!$M$5</f>
        <v>8.9414826954593671E-2</v>
      </c>
      <c r="E21" s="100">
        <f>E9*swing_weighting!$M$6</f>
        <v>0.11220318234371027</v>
      </c>
      <c r="F21" s="100">
        <f>F9*swing_weighting!$M$7</f>
        <v>2.0871493299913241E-2</v>
      </c>
      <c r="G21" s="100">
        <f>G9*swing_weighting!$M$8</f>
        <v>1.5123397281403645E-2</v>
      </c>
      <c r="H21" s="100">
        <f>H9*swing_weighting!$M$9</f>
        <v>2.7153828850541475E-2</v>
      </c>
      <c r="I21" s="100">
        <f>I9*swing_weighting!$M$10</f>
        <v>1.7617854044153093E-2</v>
      </c>
      <c r="J21" s="100">
        <f>J9*swing_weighting!$M$11</f>
        <v>0</v>
      </c>
      <c r="K21" s="100">
        <f>K9*swing_weighting!$M$12</f>
        <v>0</v>
      </c>
      <c r="L21" s="101">
        <f t="shared" si="2"/>
        <v>0.48910130505497507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5.75" customHeight="1">
      <c r="A22" s="80" t="str">
        <f t="shared" si="1"/>
        <v>Meyer's Pond, Pools K + H</v>
      </c>
      <c r="B22" s="100">
        <f>B10*swing_weighting!$M$3</f>
        <v>2.2921809118195097E-2</v>
      </c>
      <c r="C22" s="100">
        <f>C10*swing_weighting!$M$4</f>
        <v>1.5068750637296416E-2</v>
      </c>
      <c r="D22" s="100">
        <f>D10*swing_weighting!$M$5</f>
        <v>8.9414826954593678E-3</v>
      </c>
      <c r="E22" s="100">
        <f>E10*swing_weighting!$M$6</f>
        <v>0.11652533882844487</v>
      </c>
      <c r="F22" s="100">
        <f>F10*swing_weighting!$M$7</f>
        <v>1.4587900489461911E-2</v>
      </c>
      <c r="G22" s="100">
        <f>G10*swing_weighting!$M$8</f>
        <v>0</v>
      </c>
      <c r="H22" s="100">
        <f>H10*swing_weighting!$M$9</f>
        <v>0</v>
      </c>
      <c r="I22" s="100">
        <f>I10*swing_weighting!$M$10</f>
        <v>0</v>
      </c>
      <c r="J22" s="100">
        <f>J10*swing_weighting!$M$11</f>
        <v>3.7928998361129861E-2</v>
      </c>
      <c r="K22" s="100">
        <f>K10*swing_weighting!$M$12</f>
        <v>2.6209871782512297E-2</v>
      </c>
      <c r="L22" s="101">
        <f t="shared" si="2"/>
        <v>0.24218415191249981</v>
      </c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5.75" customHeight="1">
      <c r="A23" s="80" t="str">
        <f t="shared" si="1"/>
        <v>Reitz Pond</v>
      </c>
      <c r="B23" s="100">
        <f>B11*swing_weighting!$M$3</f>
        <v>3.2122010905335824E-3</v>
      </c>
      <c r="C23" s="100">
        <f>C11*swing_weighting!$M$4</f>
        <v>3.8505865656158648E-2</v>
      </c>
      <c r="D23" s="100">
        <f>D11*swing_weighting!$M$5</f>
        <v>0</v>
      </c>
      <c r="E23" s="100">
        <f>E11*swing_weighting!$M$6</f>
        <v>0.126034083094861</v>
      </c>
      <c r="F23" s="100">
        <f>F11*swing_weighting!$M$7</f>
        <v>1.3286892286416912E-3</v>
      </c>
      <c r="G23" s="100">
        <f>G11*swing_weighting!$M$8</f>
        <v>1.5123397281403645E-2</v>
      </c>
      <c r="H23" s="100">
        <f>H11*swing_weighting!$M$9</f>
        <v>2.7153828850541475E-2</v>
      </c>
      <c r="I23" s="100">
        <f>I11*swing_weighting!$M$10</f>
        <v>0</v>
      </c>
      <c r="J23" s="100">
        <f>J11*swing_weighting!$M$11</f>
        <v>7.5857996722259721E-2</v>
      </c>
      <c r="K23" s="100">
        <f>K11*swing_weighting!$M$12</f>
        <v>5.2419743565024594E-2</v>
      </c>
      <c r="L23" s="101">
        <f t="shared" si="2"/>
        <v>0.33963580548942435</v>
      </c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5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79"/>
      <c r="L24" s="78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22.5">
      <c r="A25" s="80" t="s">
        <v>172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33.75">
      <c r="A26" s="77" t="s">
        <v>93</v>
      </c>
      <c r="B26" s="80" t="str">
        <f t="shared" ref="B26:K26" si="3">B14</f>
        <v>Quantity of restored reaches</v>
      </c>
      <c r="C26" s="81" t="str">
        <f t="shared" si="3"/>
        <v>Passability of restored reaches</v>
      </c>
      <c r="D26" s="80" t="str">
        <f t="shared" si="3"/>
        <v>Brook trout density</v>
      </c>
      <c r="E26" s="80" t="str">
        <f t="shared" si="3"/>
        <v>ROC Waterbirds</v>
      </c>
      <c r="F26" s="80" t="str">
        <f t="shared" si="3"/>
        <v>Invasive Waterbirds</v>
      </c>
      <c r="G26" s="80" t="str">
        <f t="shared" si="3"/>
        <v>Fishing access</v>
      </c>
      <c r="H26" s="80" t="str">
        <f t="shared" si="3"/>
        <v>Wildlife viewing opportunities</v>
      </c>
      <c r="I26" s="80" t="str">
        <f t="shared" si="3"/>
        <v>Trail access and use</v>
      </c>
      <c r="J26" s="80" t="str">
        <f t="shared" si="3"/>
        <v>Partner support</v>
      </c>
      <c r="K26" s="80" t="str">
        <f t="shared" si="3"/>
        <v>Removal feasibility</v>
      </c>
      <c r="L26" s="99" t="s">
        <v>171</v>
      </c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5.75" customHeight="1">
      <c r="A27" s="80" t="str">
        <f t="shared" ref="A27:A35" si="4">A15</f>
        <v>Pools B + N</v>
      </c>
      <c r="B27" s="100">
        <f>B3*swing_weighting!$K$3</f>
        <v>1.7102476708255928E-2</v>
      </c>
      <c r="C27" s="100">
        <f>C3*swing_weighting!$K$4</f>
        <v>0.19762845849802371</v>
      </c>
      <c r="D27" s="100">
        <f>D3*swing_weighting!$K$5</f>
        <v>0</v>
      </c>
      <c r="E27" s="100">
        <f>E3*swing_weighting!$K$6</f>
        <v>0.14082788016486253</v>
      </c>
      <c r="F27" s="100">
        <f>F3*swing_weighting!$K$7</f>
        <v>2.6734884306098706E-2</v>
      </c>
      <c r="G27" s="100">
        <f>G3*swing_weighting!$K$8</f>
        <v>4.9407114624505928E-2</v>
      </c>
      <c r="H27" s="100">
        <f>H3*swing_weighting!$K$9</f>
        <v>5.9288537549407112E-2</v>
      </c>
      <c r="I27" s="100">
        <f>I3*swing_weighting!$K$10</f>
        <v>1.976284584980237E-3</v>
      </c>
      <c r="J27" s="100">
        <f>J3*swing_weighting!$K$11</f>
        <v>7.4110671936758896E-2</v>
      </c>
      <c r="K27" s="100">
        <f>K3*swing_weighting!$K$12</f>
        <v>7.4110671936758896E-2</v>
      </c>
      <c r="L27" s="101">
        <f t="shared" ref="L27:L35" si="5">SUM(B27:K27)</f>
        <v>0.64118698030965193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5.75" customHeight="1">
      <c r="A28" s="80" t="str">
        <f t="shared" si="4"/>
        <v>Cooper's Marsh</v>
      </c>
      <c r="B28" s="100">
        <f>B4*swing_weighting!$K$3</f>
        <v>0</v>
      </c>
      <c r="C28" s="100">
        <f>C4*swing_weighting!$K$4</f>
        <v>3.7278405948111083E-2</v>
      </c>
      <c r="D28" s="100">
        <f>D4*swing_weighting!$K$5</f>
        <v>0</v>
      </c>
      <c r="E28" s="100">
        <f>E4*swing_weighting!$K$6</f>
        <v>0.15810276679841898</v>
      </c>
      <c r="F28" s="100">
        <f>F4*swing_weighting!$K$7</f>
        <v>2.2016963546198929E-3</v>
      </c>
      <c r="G28" s="100">
        <f>G4*swing_weighting!$K$8</f>
        <v>4.9407114624505928E-2</v>
      </c>
      <c r="H28" s="100">
        <f>H4*swing_weighting!$K$9</f>
        <v>5.9288537549407112E-2</v>
      </c>
      <c r="I28" s="100">
        <f>I4*swing_weighting!$K$10</f>
        <v>1.976284584980237E-3</v>
      </c>
      <c r="J28" s="100">
        <f>J4*swing_weighting!$K$11</f>
        <v>0.14822134387351779</v>
      </c>
      <c r="K28" s="100">
        <f>K4*swing_weighting!$K$12</f>
        <v>7.4110671936758896E-2</v>
      </c>
      <c r="L28" s="101">
        <f t="shared" si="5"/>
        <v>0.5305868216703199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5.75" customHeight="1">
      <c r="A29" s="80" t="str">
        <f t="shared" si="4"/>
        <v>Pools C + D, Office Pool</v>
      </c>
      <c r="B29" s="100">
        <f>B5*swing_weighting!$K$3</f>
        <v>1.2020456943523548E-2</v>
      </c>
      <c r="C29" s="100">
        <f>C5*swing_weighting!$K$4</f>
        <v>2.0685672749672099E-3</v>
      </c>
      <c r="D29" s="100">
        <f>D5*swing_weighting!$K$5</f>
        <v>7.9051383399209498E-3</v>
      </c>
      <c r="E29" s="100">
        <f>E5*swing_weighting!$K$6</f>
        <v>0.15810276679841898</v>
      </c>
      <c r="F29" s="100">
        <f>F5*swing_weighting!$K$7</f>
        <v>4.8751847852297634E-3</v>
      </c>
      <c r="G29" s="100">
        <f>G5*swing_weighting!$K$8</f>
        <v>4.9407114624505928E-2</v>
      </c>
      <c r="H29" s="100">
        <f>H5*swing_weighting!$K$9</f>
        <v>3.9525691699604737E-2</v>
      </c>
      <c r="I29" s="100">
        <f>I5*swing_weighting!$K$10</f>
        <v>0</v>
      </c>
      <c r="J29" s="100">
        <f>J5*swing_weighting!$K$11</f>
        <v>0.11116600790513834</v>
      </c>
      <c r="K29" s="100">
        <f>K5*swing_weighting!$K$12</f>
        <v>9.8814229249011856E-2</v>
      </c>
      <c r="L29" s="101">
        <f t="shared" si="5"/>
        <v>0.48388515762032125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5.75" customHeight="1">
      <c r="A30" s="80" t="str">
        <f t="shared" si="4"/>
        <v>Pool 4</v>
      </c>
      <c r="B30" s="100">
        <f>B6*swing_weighting!$K$3</f>
        <v>4.2833285517070843E-2</v>
      </c>
      <c r="C30" s="100">
        <f>C6*swing_weighting!$K$4</f>
        <v>1.9412413663565924E-2</v>
      </c>
      <c r="D30" s="100">
        <f>D6*swing_weighting!$K$5</f>
        <v>7.9051383399209488E-2</v>
      </c>
      <c r="E30" s="100">
        <f>E6*swing_weighting!$K$6</f>
        <v>0</v>
      </c>
      <c r="F30" s="100">
        <f>F6*swing_weighting!$K$7</f>
        <v>1.6198194608989212E-2</v>
      </c>
      <c r="G30" s="100">
        <f>G6*swing_weighting!$K$8</f>
        <v>2.4703557312252964E-2</v>
      </c>
      <c r="H30" s="100">
        <f>H6*swing_weighting!$K$9</f>
        <v>5.9288537549407112E-2</v>
      </c>
      <c r="I30" s="100">
        <f>I6*swing_weighting!$K$10</f>
        <v>1.976284584980237E-3</v>
      </c>
      <c r="J30" s="100">
        <f>J6*swing_weighting!$K$11</f>
        <v>7.4110671936758896E-2</v>
      </c>
      <c r="K30" s="100">
        <f>K6*swing_weighting!$K$12</f>
        <v>2.4703557312252964E-2</v>
      </c>
      <c r="L30" s="101">
        <f t="shared" si="5"/>
        <v>0.34227788588448765</v>
      </c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5.75" customHeight="1">
      <c r="A31" s="80" t="str">
        <f t="shared" si="4"/>
        <v>Pool 7N</v>
      </c>
      <c r="B31" s="100">
        <f>B7*swing_weighting!$K$3</f>
        <v>1.0213379527180605E-2</v>
      </c>
      <c r="C31" s="100">
        <f>C7*swing_weighting!$K$4</f>
        <v>0</v>
      </c>
      <c r="D31" s="100">
        <f>D7*swing_weighting!$K$5</f>
        <v>7.9051383399209498E-3</v>
      </c>
      <c r="E31" s="100">
        <f>E7*swing_weighting!$K$6</f>
        <v>0.15397181564691634</v>
      </c>
      <c r="F31" s="100">
        <f>F7*swing_weighting!$K$7</f>
        <v>0</v>
      </c>
      <c r="G31" s="100">
        <f>G7*swing_weighting!$K$8</f>
        <v>4.9407114624505928E-2</v>
      </c>
      <c r="H31" s="100">
        <f>H7*swing_weighting!$K$9</f>
        <v>5.9288537549407112E-2</v>
      </c>
      <c r="I31" s="100">
        <f>I7*swing_weighting!$K$10</f>
        <v>1.976284584980237E-3</v>
      </c>
      <c r="J31" s="100">
        <f>J7*swing_weighting!$K$11</f>
        <v>7.4110671936758896E-2</v>
      </c>
      <c r="K31" s="100">
        <f>K7*swing_weighting!$K$12</f>
        <v>7.4110671936758896E-2</v>
      </c>
      <c r="L31" s="101">
        <f t="shared" si="5"/>
        <v>0.43098361414642899</v>
      </c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5.75" customHeight="1">
      <c r="A32" s="80" t="str">
        <f t="shared" si="4"/>
        <v>Pool 7S + Pool 7N</v>
      </c>
      <c r="B32" s="100">
        <f>B8*swing_weighting!$K$3</f>
        <v>2.1499904004680916E-2</v>
      </c>
      <c r="C32" s="100">
        <f>C8*swing_weighting!$K$4</f>
        <v>7.8964105155690176E-3</v>
      </c>
      <c r="D32" s="100">
        <f>D8*swing_weighting!$K$5</f>
        <v>7.9051383399209498E-3</v>
      </c>
      <c r="E32" s="100">
        <f>E8*swing_weighting!$K$6</f>
        <v>0.14477106080947866</v>
      </c>
      <c r="F32" s="100">
        <f>F8*swing_weighting!$K$7</f>
        <v>1.9395896457365721E-3</v>
      </c>
      <c r="G32" s="100">
        <f>G8*swing_weighting!$K$8</f>
        <v>4.9407114624505928E-2</v>
      </c>
      <c r="H32" s="100">
        <f>H8*swing_weighting!$K$9</f>
        <v>5.9288537549407112E-2</v>
      </c>
      <c r="I32" s="100">
        <f>I8*swing_weighting!$K$10</f>
        <v>1.976284584980237E-3</v>
      </c>
      <c r="J32" s="100">
        <f>J8*swing_weighting!$K$11</f>
        <v>7.4110671936758896E-2</v>
      </c>
      <c r="K32" s="100">
        <f>K8*swing_weighting!$K$12</f>
        <v>7.4110671936758896E-2</v>
      </c>
      <c r="L32" s="101">
        <f t="shared" si="5"/>
        <v>0.44290538394779722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5.75" customHeight="1">
      <c r="A33" s="80" t="str">
        <f t="shared" si="4"/>
        <v>Pool 9</v>
      </c>
      <c r="B33" s="100">
        <f>B9*swing_weighting!$K$3</f>
        <v>0.16798418972332016</v>
      </c>
      <c r="C33" s="100">
        <f>C9*swing_weighting!$K$4</f>
        <v>1.148182240199376E-2</v>
      </c>
      <c r="D33" s="100">
        <f>D9*swing_weighting!$K$5</f>
        <v>7.9051383399209488E-2</v>
      </c>
      <c r="E33" s="100">
        <f>E9*swing_weighting!$K$6</f>
        <v>0.1218630589693277</v>
      </c>
      <c r="F33" s="100">
        <f>F9*swing_weighting!$K$7</f>
        <v>3.9525691699604744E-2</v>
      </c>
      <c r="G33" s="100">
        <f>G9*swing_weighting!$K$8</f>
        <v>2.4703557312252964E-2</v>
      </c>
      <c r="H33" s="100">
        <f>H9*swing_weighting!$K$9</f>
        <v>3.9525691699604737E-2</v>
      </c>
      <c r="I33" s="100">
        <f>I9*swing_weighting!$K$10</f>
        <v>1.976284584980237E-3</v>
      </c>
      <c r="J33" s="100">
        <f>J9*swing_weighting!$K$11</f>
        <v>0</v>
      </c>
      <c r="K33" s="100">
        <f>K9*swing_weighting!$K$12</f>
        <v>0</v>
      </c>
      <c r="L33" s="101">
        <f t="shared" si="5"/>
        <v>0.48611167979029379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5.75" customHeight="1">
      <c r="A34" s="80" t="str">
        <f t="shared" si="4"/>
        <v>Meyer's Pond, Pools K + H</v>
      </c>
      <c r="B34" s="100">
        <f>B10*swing_weighting!$K$3</f>
        <v>1.9760669085197257E-2</v>
      </c>
      <c r="C34" s="100">
        <f>C10*swing_weighting!$K$4</f>
        <v>1.4588400853108687E-2</v>
      </c>
      <c r="D34" s="100">
        <f>D10*swing_weighting!$K$5</f>
        <v>7.9051383399209498E-3</v>
      </c>
      <c r="E34" s="100">
        <f>E10*swing_weighting!$K$6</f>
        <v>0.12655732164148978</v>
      </c>
      <c r="F34" s="100">
        <f>F10*swing_weighting!$K$7</f>
        <v>2.7626047116301997E-2</v>
      </c>
      <c r="G34" s="100">
        <f>G10*swing_weighting!$K$8</f>
        <v>0</v>
      </c>
      <c r="H34" s="100">
        <f>H10*swing_weighting!$K$9</f>
        <v>0</v>
      </c>
      <c r="I34" s="100">
        <f>I10*swing_weighting!$K$10</f>
        <v>0</v>
      </c>
      <c r="J34" s="100">
        <f>J10*swing_weighting!$K$11</f>
        <v>3.7055335968379448E-2</v>
      </c>
      <c r="K34" s="100">
        <f>K10*swing_weighting!$K$12</f>
        <v>2.4703557312252964E-2</v>
      </c>
      <c r="L34" s="101">
        <f t="shared" si="5"/>
        <v>0.25819647031665111</v>
      </c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2.75">
      <c r="A35" s="80" t="str">
        <f t="shared" si="4"/>
        <v>Reitz Pond</v>
      </c>
      <c r="B35" s="100">
        <f>B11*swing_weighting!$K$3</f>
        <v>2.7692073718019873E-3</v>
      </c>
      <c r="C35" s="100">
        <f>C11*swing_weighting!$K$4</f>
        <v>3.7278405948111083E-2</v>
      </c>
      <c r="D35" s="100">
        <f>D11*swing_weighting!$K$5</f>
        <v>0</v>
      </c>
      <c r="E35" s="100">
        <f>E11*swing_weighting!$K$6</f>
        <v>0.13688469952024634</v>
      </c>
      <c r="F35" s="100">
        <f>F11*swing_weighting!$K$7</f>
        <v>2.5162244052798766E-3</v>
      </c>
      <c r="G35" s="100">
        <f>G11*swing_weighting!$K$8</f>
        <v>2.4703557312252964E-2</v>
      </c>
      <c r="H35" s="100">
        <f>H11*swing_weighting!$K$9</f>
        <v>3.9525691699604737E-2</v>
      </c>
      <c r="I35" s="100">
        <f>I11*swing_weighting!$K$10</f>
        <v>0</v>
      </c>
      <c r="J35" s="100">
        <f>J11*swing_weighting!$K$11</f>
        <v>7.4110671936758896E-2</v>
      </c>
      <c r="K35" s="100">
        <f>K11*swing_weighting!$K$12</f>
        <v>4.9407114624505928E-2</v>
      </c>
      <c r="L35" s="101">
        <f t="shared" si="5"/>
        <v>0.3671955728185618</v>
      </c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79"/>
      <c r="L36" s="78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22.5">
      <c r="A37" s="77" t="s">
        <v>173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8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33.75">
      <c r="A38" s="77" t="s">
        <v>93</v>
      </c>
      <c r="B38" s="80" t="str">
        <f t="shared" ref="B38:K38" si="6">B26</f>
        <v>Quantity of restored reaches</v>
      </c>
      <c r="C38" s="81" t="str">
        <f t="shared" si="6"/>
        <v>Passability of restored reaches</v>
      </c>
      <c r="D38" s="80" t="str">
        <f t="shared" si="6"/>
        <v>Brook trout density</v>
      </c>
      <c r="E38" s="80" t="str">
        <f t="shared" si="6"/>
        <v>ROC Waterbirds</v>
      </c>
      <c r="F38" s="80" t="str">
        <f t="shared" si="6"/>
        <v>Invasive Waterbirds</v>
      </c>
      <c r="G38" s="80" t="str">
        <f t="shared" si="6"/>
        <v>Fishing access</v>
      </c>
      <c r="H38" s="80" t="str">
        <f t="shared" si="6"/>
        <v>Wildlife viewing opportunities</v>
      </c>
      <c r="I38" s="80" t="str">
        <f t="shared" si="6"/>
        <v>Trail access and use</v>
      </c>
      <c r="J38" s="80" t="str">
        <f t="shared" si="6"/>
        <v>Partner support</v>
      </c>
      <c r="K38" s="80" t="str">
        <f t="shared" si="6"/>
        <v>Removal feasibility</v>
      </c>
      <c r="L38" s="99" t="s">
        <v>171</v>
      </c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2.75">
      <c r="A39" s="80" t="str">
        <f t="shared" ref="A39:A48" si="7">A27</f>
        <v>Pools B + N</v>
      </c>
      <c r="B39" s="100">
        <f>B3*swing_weighting!$H$3</f>
        <v>2.2574287764125473E-2</v>
      </c>
      <c r="C39" s="100">
        <f>C3*swing_weighting!$H$4</f>
        <v>0.21064301552106429</v>
      </c>
      <c r="D39" s="100">
        <f>D3*swing_weighting!$H$5</f>
        <v>0</v>
      </c>
      <c r="E39" s="100">
        <f>E3*swing_weighting!$H$6</f>
        <v>0.11850150891921357</v>
      </c>
      <c r="F39" s="100">
        <f>F3*swing_weighting!$H$7</f>
        <v>1.4997618025372444E-3</v>
      </c>
      <c r="G39" s="100">
        <f>G3*swing_weighting!$H$8</f>
        <v>1.1086474501108648E-2</v>
      </c>
      <c r="H39" s="100">
        <f>H3*swing_weighting!$H$9</f>
        <v>2.2172949002217297E-2</v>
      </c>
      <c r="I39" s="100">
        <f>I3*swing_weighting!$H$10</f>
        <v>3.325942350332594E-2</v>
      </c>
      <c r="J39" s="100">
        <f>J3*swing_weighting!$H$11</f>
        <v>7.7605321507760533E-2</v>
      </c>
      <c r="K39" s="100">
        <f>K3*swing_weighting!$H$12</f>
        <v>8.3148558758314867E-2</v>
      </c>
      <c r="L39" s="101">
        <f t="shared" ref="L39:L47" si="8">SUM(B39:K39)</f>
        <v>0.58049130127966786</v>
      </c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2.75">
      <c r="A40" s="80" t="str">
        <f t="shared" si="7"/>
        <v>Cooper's Marsh</v>
      </c>
      <c r="B40" s="100">
        <f>B4*swing_weighting!$H$3</f>
        <v>0</v>
      </c>
      <c r="C40" s="100">
        <f>C4*swing_weighting!$H$4</f>
        <v>3.97333253642062E-2</v>
      </c>
      <c r="D40" s="100">
        <f>D4*swing_weighting!$H$5</f>
        <v>0</v>
      </c>
      <c r="E40" s="100">
        <f>E4*swing_weighting!$H$6</f>
        <v>0.13303769401330376</v>
      </c>
      <c r="F40" s="100">
        <f>F4*swing_weighting!$H$7</f>
        <v>1.2350979550306715E-4</v>
      </c>
      <c r="G40" s="100">
        <f>G4*swing_weighting!$H$8</f>
        <v>1.1086474501108648E-2</v>
      </c>
      <c r="H40" s="100">
        <f>H4*swing_weighting!$H$9</f>
        <v>2.2172949002217297E-2</v>
      </c>
      <c r="I40" s="100">
        <f>I4*swing_weighting!$H$10</f>
        <v>3.325942350332594E-2</v>
      </c>
      <c r="J40" s="100">
        <f>J4*swing_weighting!$H$11</f>
        <v>0.15521064301552107</v>
      </c>
      <c r="K40" s="100">
        <f>K4*swing_weighting!$H$12</f>
        <v>8.3148558758314867E-2</v>
      </c>
      <c r="L40" s="101">
        <f t="shared" si="8"/>
        <v>0.47777257795350081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2.75">
      <c r="A41" s="80" t="str">
        <f t="shared" si="7"/>
        <v>Pools C + D, Office Pool</v>
      </c>
      <c r="B41" s="100">
        <f>B5*swing_weighting!$H$3</f>
        <v>1.5866313325741271E-2</v>
      </c>
      <c r="C41" s="100">
        <f>C5*swing_weighting!$H$4</f>
        <v>2.2047899979528553E-3</v>
      </c>
      <c r="D41" s="100">
        <f>D5*swing_weighting!$H$5</f>
        <v>9.977827050997784E-3</v>
      </c>
      <c r="E41" s="100">
        <f>E5*swing_weighting!$H$6</f>
        <v>0.13303769401330376</v>
      </c>
      <c r="F41" s="100">
        <f>F5*swing_weighting!$H$7</f>
        <v>2.7348597575679157E-4</v>
      </c>
      <c r="G41" s="100">
        <f>G5*swing_weighting!$H$8</f>
        <v>1.1086474501108648E-2</v>
      </c>
      <c r="H41" s="100">
        <f>H5*swing_weighting!$H$9</f>
        <v>1.4781966001478197E-2</v>
      </c>
      <c r="I41" s="100">
        <f>I5*swing_weighting!$H$10</f>
        <v>0</v>
      </c>
      <c r="J41" s="100">
        <f>J5*swing_weighting!$H$11</f>
        <v>0.1164079822616408</v>
      </c>
      <c r="K41" s="100">
        <f>K5*swing_weighting!$H$12</f>
        <v>0.11086474501108648</v>
      </c>
      <c r="L41" s="101">
        <f t="shared" si="8"/>
        <v>0.41450127813906656</v>
      </c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2.75">
      <c r="A42" s="80" t="str">
        <f t="shared" si="7"/>
        <v>Pool 4</v>
      </c>
      <c r="B42" s="100">
        <f>B6*swing_weighting!$H$3</f>
        <v>5.6537478731284327E-2</v>
      </c>
      <c r="C42" s="100">
        <f>C6*swing_weighting!$H$4</f>
        <v>2.0690792124337339E-2</v>
      </c>
      <c r="D42" s="100">
        <f>D6*swing_weighting!$H$5</f>
        <v>9.9778270509977826E-2</v>
      </c>
      <c r="E42" s="100">
        <f>E6*swing_weighting!$H$6</f>
        <v>0</v>
      </c>
      <c r="F42" s="100">
        <f>F6*swing_weighting!$H$7</f>
        <v>9.0867920977256544E-4</v>
      </c>
      <c r="G42" s="100">
        <f>G6*swing_weighting!$H$8</f>
        <v>5.5432372505543242E-3</v>
      </c>
      <c r="H42" s="100">
        <f>H6*swing_weighting!$H$9</f>
        <v>2.2172949002217297E-2</v>
      </c>
      <c r="I42" s="100">
        <f>I6*swing_weighting!$H$10</f>
        <v>3.325942350332594E-2</v>
      </c>
      <c r="J42" s="100">
        <f>J6*swing_weighting!$H$11</f>
        <v>7.7605321507760533E-2</v>
      </c>
      <c r="K42" s="100">
        <f>K6*swing_weighting!$H$12</f>
        <v>2.771618625277162E-2</v>
      </c>
      <c r="L42" s="101">
        <f t="shared" si="8"/>
        <v>0.3442123380920018</v>
      </c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2.75">
      <c r="A43" s="80" t="str">
        <f t="shared" si="7"/>
        <v>Pool 7N</v>
      </c>
      <c r="B43" s="100">
        <f>B7*swing_weighting!$H$3</f>
        <v>1.3481074842189607E-2</v>
      </c>
      <c r="C43" s="100">
        <f>C7*swing_weighting!$H$4</f>
        <v>0</v>
      </c>
      <c r="D43" s="100">
        <f>D7*swing_weighting!$H$5</f>
        <v>9.977827050997784E-3</v>
      </c>
      <c r="E43" s="100">
        <f>E7*swing_weighting!$H$6</f>
        <v>0.12956164975167347</v>
      </c>
      <c r="F43" s="100">
        <f>F7*swing_weighting!$H$7</f>
        <v>0</v>
      </c>
      <c r="G43" s="100">
        <f>G7*swing_weighting!$H$8</f>
        <v>1.1086474501108648E-2</v>
      </c>
      <c r="H43" s="100">
        <f>H7*swing_weighting!$H$9</f>
        <v>2.2172949002217297E-2</v>
      </c>
      <c r="I43" s="100">
        <f>I7*swing_weighting!$H$10</f>
        <v>3.325942350332594E-2</v>
      </c>
      <c r="J43" s="100">
        <f>J7*swing_weighting!$H$11</f>
        <v>7.7605321507760533E-2</v>
      </c>
      <c r="K43" s="100">
        <f>K7*swing_weighting!$H$12</f>
        <v>8.3148558758314867E-2</v>
      </c>
      <c r="L43" s="101">
        <f t="shared" si="8"/>
        <v>0.38029327891758813</v>
      </c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2.75">
      <c r="A44" s="80" t="str">
        <f t="shared" si="7"/>
        <v>Pool 7S + Pool 7N</v>
      </c>
      <c r="B44" s="100">
        <f>B8*swing_weighting!$H$3</f>
        <v>2.8378639432290451E-2</v>
      </c>
      <c r="C44" s="100">
        <f>C8*swing_weighting!$H$4</f>
        <v>8.4164180373260018E-3</v>
      </c>
      <c r="D44" s="100">
        <f>D8*swing_weighting!$H$5</f>
        <v>9.977827050997784E-3</v>
      </c>
      <c r="E44" s="100">
        <f>E8*swing_weighting!$H$6</f>
        <v>0.12181955116895153</v>
      </c>
      <c r="F44" s="100">
        <f>F8*swing_weighting!$H$7</f>
        <v>1.0880624841936867E-4</v>
      </c>
      <c r="G44" s="100">
        <f>G8*swing_weighting!$H$8</f>
        <v>1.1086474501108648E-2</v>
      </c>
      <c r="H44" s="100">
        <f>H8*swing_weighting!$H$9</f>
        <v>2.2172949002217297E-2</v>
      </c>
      <c r="I44" s="100">
        <f>I8*swing_weighting!$H$10</f>
        <v>3.325942350332594E-2</v>
      </c>
      <c r="J44" s="100">
        <f>J8*swing_weighting!$H$11</f>
        <v>7.7605321507760533E-2</v>
      </c>
      <c r="K44" s="100">
        <f>K8*swing_weighting!$H$12</f>
        <v>8.3148558758314867E-2</v>
      </c>
      <c r="L44" s="101">
        <f t="shared" si="8"/>
        <v>0.39597396921071237</v>
      </c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2.75">
      <c r="A45" s="80" t="str">
        <f t="shared" si="7"/>
        <v>Pool 9</v>
      </c>
      <c r="B45" s="100">
        <f>B9*swing_weighting!$H$3</f>
        <v>0.22172949002217296</v>
      </c>
      <c r="C45" s="100">
        <f>C9*swing_weighting!$H$4</f>
        <v>1.2237942413832375E-2</v>
      </c>
      <c r="D45" s="100">
        <f>D9*swing_weighting!$H$5</f>
        <v>9.9778270509977826E-2</v>
      </c>
      <c r="E45" s="100">
        <f>E9*swing_weighting!$H$6</f>
        <v>0.10254330571809281</v>
      </c>
      <c r="F45" s="100">
        <f>F9*swing_weighting!$H$7</f>
        <v>2.2172949002217295E-3</v>
      </c>
      <c r="G45" s="100">
        <f>G9*swing_weighting!$H$8</f>
        <v>5.5432372505543242E-3</v>
      </c>
      <c r="H45" s="100">
        <f>H9*swing_weighting!$H$9</f>
        <v>1.4781966001478197E-2</v>
      </c>
      <c r="I45" s="100">
        <f>I9*swing_weighting!$H$10</f>
        <v>3.325942350332594E-2</v>
      </c>
      <c r="J45" s="100">
        <f>J9*swing_weighting!$H$11</f>
        <v>0</v>
      </c>
      <c r="K45" s="100">
        <f>K9*swing_weighting!$H$12</f>
        <v>0</v>
      </c>
      <c r="L45" s="101">
        <f t="shared" si="8"/>
        <v>0.49209093031965612</v>
      </c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2.75">
      <c r="A46" s="80" t="str">
        <f t="shared" si="7"/>
        <v>Meyer's Pond, Pools K + H</v>
      </c>
      <c r="B46" s="100">
        <f>B10*swing_weighting!$H$3</f>
        <v>2.6082949151192938E-2</v>
      </c>
      <c r="C46" s="100">
        <f>C10*swing_weighting!$H$4</f>
        <v>1.5549100421484137E-2</v>
      </c>
      <c r="D46" s="100">
        <f>D10*swing_weighting!$H$5</f>
        <v>9.977827050997784E-3</v>
      </c>
      <c r="E46" s="100">
        <f>E10*swing_weighting!$H$6</f>
        <v>0.10649335601539991</v>
      </c>
      <c r="F46" s="100">
        <f>F10*swing_weighting!$H$7</f>
        <v>1.5497538626218193E-3</v>
      </c>
      <c r="G46" s="100">
        <f>G10*swing_weighting!$H$8</f>
        <v>0</v>
      </c>
      <c r="H46" s="100">
        <f>H10*swing_weighting!$H$9</f>
        <v>0</v>
      </c>
      <c r="I46" s="100">
        <f>I10*swing_weighting!$H$10</f>
        <v>0</v>
      </c>
      <c r="J46" s="100">
        <f>J10*swing_weighting!$H$11</f>
        <v>3.8802660753880266E-2</v>
      </c>
      <c r="K46" s="100">
        <f>K10*swing_weighting!$H$12</f>
        <v>2.771618625277162E-2</v>
      </c>
      <c r="L46" s="101">
        <f t="shared" si="8"/>
        <v>0.22617183350834846</v>
      </c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2.75">
      <c r="A47" s="80" t="str">
        <f t="shared" si="7"/>
        <v>Reitz Pond</v>
      </c>
      <c r="B47" s="100">
        <f>B11*swing_weighting!$H$3</f>
        <v>3.6551948092651771E-3</v>
      </c>
      <c r="C47" s="100">
        <f>C11*swing_weighting!$H$4</f>
        <v>3.97333253642062E-2</v>
      </c>
      <c r="D47" s="100">
        <f>D11*swing_weighting!$H$5</f>
        <v>0</v>
      </c>
      <c r="E47" s="100">
        <f>E11*swing_weighting!$H$6</f>
        <v>0.11518346666947558</v>
      </c>
      <c r="F47" s="100">
        <f>F11*swing_weighting!$H$7</f>
        <v>1.4115405200350526E-4</v>
      </c>
      <c r="G47" s="100">
        <f>G11*swing_weighting!$H$8</f>
        <v>5.5432372505543242E-3</v>
      </c>
      <c r="H47" s="100">
        <f>H11*swing_weighting!$H$9</f>
        <v>1.4781966001478197E-2</v>
      </c>
      <c r="I47" s="100">
        <f>I11*swing_weighting!$H$10</f>
        <v>0</v>
      </c>
      <c r="J47" s="100">
        <f>J11*swing_weighting!$H$11</f>
        <v>7.7605321507760533E-2</v>
      </c>
      <c r="K47" s="100">
        <f>K11*swing_weighting!$H$12</f>
        <v>5.543237250554324E-2</v>
      </c>
      <c r="L47" s="101">
        <f t="shared" si="8"/>
        <v>0.31207603816028673</v>
      </c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2.75">
      <c r="A48" s="80">
        <f t="shared" si="7"/>
        <v>0</v>
      </c>
      <c r="B48" s="80">
        <f t="shared" ref="B48:K48" si="9">B36</f>
        <v>0</v>
      </c>
      <c r="C48" s="80">
        <f t="shared" si="9"/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  <c r="H48" s="80">
        <f t="shared" si="9"/>
        <v>0</v>
      </c>
      <c r="I48" s="80">
        <f t="shared" si="9"/>
        <v>0</v>
      </c>
      <c r="J48" s="80">
        <f t="shared" si="9"/>
        <v>0</v>
      </c>
      <c r="K48" s="80">
        <f t="shared" si="9"/>
        <v>0</v>
      </c>
      <c r="L48" s="78"/>
      <c r="N48" s="80">
        <f t="shared" ref="N48:Z48" si="10">N36</f>
        <v>0</v>
      </c>
      <c r="O48" s="80">
        <f t="shared" si="10"/>
        <v>0</v>
      </c>
      <c r="P48" s="80">
        <f t="shared" si="10"/>
        <v>0</v>
      </c>
      <c r="Q48" s="80">
        <f t="shared" si="10"/>
        <v>0</v>
      </c>
      <c r="R48" s="80">
        <f t="shared" si="10"/>
        <v>0</v>
      </c>
      <c r="S48" s="80">
        <f t="shared" si="10"/>
        <v>0</v>
      </c>
      <c r="T48" s="80">
        <f t="shared" si="10"/>
        <v>0</v>
      </c>
      <c r="U48" s="80">
        <f t="shared" si="10"/>
        <v>0</v>
      </c>
      <c r="V48" s="80">
        <f t="shared" si="10"/>
        <v>0</v>
      </c>
      <c r="W48" s="80">
        <f t="shared" si="10"/>
        <v>0</v>
      </c>
      <c r="X48" s="80">
        <f t="shared" si="10"/>
        <v>0</v>
      </c>
      <c r="Y48" s="80">
        <f t="shared" si="10"/>
        <v>0</v>
      </c>
      <c r="Z48" s="80">
        <f t="shared" si="10"/>
        <v>0</v>
      </c>
    </row>
    <row r="49" spans="1:26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8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8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8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2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8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2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8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2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8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2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8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2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8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2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8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8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2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2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2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8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2.7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8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2.7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8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2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8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2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8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2.7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8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2.7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8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2.7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8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2.7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8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2.7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8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2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8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2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8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2.7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8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2.7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8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2.7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8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2.7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8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2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8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2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8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8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2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8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2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8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8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8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8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8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8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8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2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8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8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8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8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8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8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2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8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8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8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8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8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8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8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8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8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8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8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8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8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8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8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8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8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8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8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8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8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8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2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8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2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8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2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8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2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8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2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8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2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8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2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8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8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8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8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8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2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8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2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8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2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8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8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8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8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2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8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8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2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8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2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8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2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8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8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2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8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2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8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2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8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8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8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2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8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2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8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2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8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2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8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8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8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8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8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8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8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8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2.7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8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2.7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8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2.7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8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2.7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8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2.7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8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2.7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8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2.75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8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2.75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8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2.7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8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2.75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8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2.7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8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2.75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8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2.7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8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2.7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8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2.75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8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2.75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8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2.7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8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2.75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8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2.75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8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2.75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8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2.75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8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2.7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8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2.7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8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2.75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8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2.75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8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2.7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8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2.75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8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2.7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8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2.75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8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8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2.7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8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2.75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8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2.75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8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2.7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8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2.7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8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2.75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8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2.75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8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2.7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8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2.7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8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2.7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8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2.75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8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2.7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8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2.75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8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2.7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8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2.7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8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2.7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8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2.7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8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2.7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8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2.7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8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2.75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8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2.7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8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2.7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8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2.7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8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2.7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8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2.7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8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2.7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8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2.7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8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2.7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8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2.7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8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2.7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8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2.75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8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2.7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8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2.75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8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2.75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8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2.7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8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2.75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8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2.75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8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2.75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8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2.75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8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2.75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8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2.75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8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2.75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8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2.75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8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2.75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8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2.75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8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2.75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8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2.75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8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2.75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8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2.75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8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2.75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8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2.75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8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2.75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8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2.75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8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2.75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8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2.75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8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2.75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8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2.75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8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2.75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8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2.75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8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2.75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8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2.75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8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2.75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8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2.75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8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2.75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8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2.75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8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2.75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8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2.75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8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2.75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8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2.75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8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2.75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8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2.75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8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2.75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8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2.75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8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2.75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8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2.75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8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2.75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8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2.75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8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2.75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8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2.75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8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2.75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8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2.75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8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2.75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8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2.75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8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2.75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8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2.75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8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2.75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8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2.75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8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2.75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8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2.75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8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2.75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8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2.75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8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2.75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8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2.75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8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2.75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8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2.75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8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2.75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8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2.75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8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2.75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8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2.75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8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2.75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8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2.75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8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2.75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8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2.75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8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2.75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8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2.75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8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2.75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8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2.75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8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2.75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8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2.75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8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2.75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8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2.75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8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2.75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8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2.75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8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2.75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8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2.75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8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2.75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8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2.75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8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2.75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8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2.75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8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2.75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8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2.75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8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2.75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8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2.75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8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2.75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8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2.75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8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2.75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8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2.75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8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2.75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8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2.75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8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2.75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8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2.75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8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2.75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8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2.75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8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2.75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8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2.75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8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2.75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8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2.75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8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2.75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8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2.75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8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2.75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8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2.75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8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2.75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8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2.75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8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2.75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8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2.75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8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2.75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8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2.75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8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2.75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8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2.75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8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2.75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8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2.75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8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2.75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8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2.75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8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2.75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8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2.75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8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2.75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8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2.75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8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2.75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8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2.75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8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2.75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8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2.75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8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2.75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8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2.75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8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2.75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8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2.75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8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2.75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8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2.75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8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2.75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8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2.75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8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2.75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8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2.75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8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2.75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8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2.75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8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2.75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8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2.75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8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2.75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8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2.75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8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2.75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8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2.75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8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2.75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8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2.75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8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2.75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8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2.75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8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2.75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8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2.75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8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2.75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8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2.75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8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2.75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8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2.75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8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2.75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8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2.75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8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2.75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8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2.75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8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2.75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8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2.75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8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2.75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8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2.75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8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2.75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8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2.75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8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2.75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8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2.75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8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2.75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8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2.75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8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2.75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8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2.75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8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2.75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8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2.75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8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2.75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8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2.75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8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2.75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8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2.75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8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2.75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8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2.75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8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2.75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8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2.75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8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2.75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8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2.75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8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2.75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8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2.75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8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2.75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8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2.75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8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2.75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8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2.75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8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2.75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8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2.75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8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2.75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8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2.75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8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2.75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8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2.75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8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2.75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8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2.75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8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2.75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8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2.75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8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2.75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8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2.75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8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2.75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8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2.75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8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2.75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8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2.75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8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2.75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8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2.75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8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2.75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8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2.75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8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2.75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8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2.75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8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2.75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8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2.75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8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2.75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8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2.75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8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2.75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8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2.75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8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2.75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8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2.75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8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2.75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8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2.75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8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2.75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8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2.75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8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2.75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8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2.75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8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2.75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8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2.75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8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2.75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8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2.75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8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2.75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8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2.75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8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2.75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8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2.75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8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2.75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8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2.75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8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2.75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8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2.75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8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2.75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8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2.75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8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2.75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8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2.75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8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2.75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8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2.75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8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2.75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8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2.75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8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2.75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8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2.75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8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2.75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8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2.75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8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2.75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8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2.75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8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2.75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8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2.75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8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2.75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8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2.75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8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2.75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8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2.75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8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2.75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8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2.75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8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2.75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8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2.75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8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2.75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8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2.75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8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2.75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8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2.75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8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2.75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8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2.75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8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2.75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8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2.75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8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2.75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8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2.75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8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2.75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8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2.75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8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2.75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8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2.75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8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2.75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8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2.75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8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2.75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8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2.75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8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2.75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8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2.75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8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2.75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8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2.75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8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2.75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8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2.75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8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2.75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8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2.75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8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2.75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8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2.75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8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2.75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8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2.75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8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2.75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8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2.75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8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2.75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8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2.75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8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2.75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8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2.75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8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2.75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8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2.75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8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2.75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8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2.75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8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2.75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8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2.75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8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2.75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8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2.75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8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2.75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8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2.75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8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2.75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8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2.75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8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2.75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8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2.75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8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2.75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8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2.75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8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2.75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8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2.75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8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2.75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8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2.75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8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2.75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8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2.75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8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2.75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8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2.75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8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2.75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8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2.75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8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2.75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8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2.75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8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2.75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8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2.75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8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2.75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8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2.75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8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2.75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8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2.75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8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2.75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8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2.75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8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2.75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8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2.75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8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2.75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8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2.75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8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2.75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8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2.75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8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2.75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8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2.75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8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2.75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8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2.75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8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2.75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8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2.75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8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2.75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8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2.75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8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2.75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8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2.75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8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2.75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8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2.75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8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2.75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8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2.75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8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2.75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8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2.75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8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2.75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8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2.75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8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2.75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8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2.75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8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2.75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8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2.75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8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2.75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8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2.75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8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2.75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8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2.75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8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2.75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8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2.75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8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2.75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8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2.75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8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2.75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8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2.75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8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2.75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8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2.75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8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2.75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8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2.75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8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2.75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8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2.75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8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2.75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8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2.75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8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2.75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8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2.75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8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2.75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8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2.75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8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2.75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8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2.75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8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2.75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8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2.75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8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2.75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8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2.75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8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2.75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8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2.75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8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2.75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8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2.75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8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2.75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8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2.75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8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2.75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8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2.75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8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2.75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8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2.75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8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2.75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8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2.75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8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2.75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8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2.75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8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2.75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8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2.75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8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2.75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8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2.75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8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2.75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8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2.75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8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2.75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8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2.75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8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2.75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8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2.75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8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2.75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8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2.75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8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2.75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8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2.75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8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2.75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8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2.75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8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2.75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8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2.75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8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2.75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8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2.75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8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2.75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8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2.75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8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2.75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8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2.75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8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2.75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8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2.75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8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2.75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8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2.75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8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2.75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8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2.75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8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2.75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8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2.75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8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2.75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8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2.75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8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2.75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8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2.75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8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2.75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8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2.75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8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2.75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8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2.75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8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2.75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8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2.75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8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2.75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8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2.75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8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2.75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8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2.75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8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2.75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8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2.75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8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2.75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8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2.75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8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2.75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8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2.75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8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2.75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8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2.75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8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2.75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8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2.75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8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2.75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8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2.75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8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2.75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8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2.75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8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2.75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8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2.75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8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2.75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8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2.75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8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2.75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8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2.75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8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2.75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8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2.75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8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2.75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8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2.75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8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2.75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8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2.75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8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2.75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8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2.75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8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2.75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8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2.75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8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2.75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8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2.75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8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2.75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8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2.75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8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2.75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8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2.75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8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2.75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8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2.75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8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2.75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8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2.75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8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2.75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8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2.75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8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2.75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8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2.75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8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2.75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8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2.75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8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2.75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8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2.75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8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2.75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8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2.75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8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2.75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8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2.75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8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2.75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8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2.75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8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2.75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8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2.75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8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2.75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8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2.75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8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2.75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8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2.75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8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2.75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8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2.75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8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2.75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8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2.75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8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2.75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8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2.75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8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2.75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8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2.75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8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2.75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8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2.75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8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2.75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8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2.75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8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2.75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8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2.75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8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2.75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8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2.75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8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2.75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8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2.75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8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2.75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8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2.75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8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2.75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8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2.75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8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2.75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8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2.75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8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2.75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8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2.75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8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2.75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8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2.75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8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2.75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8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2.75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8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2.75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8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2.75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8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2.75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8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2.75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8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2.75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8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2.75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8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2.75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8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2.75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8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2.75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8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2.75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8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2.75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8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2.75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8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2.75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8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2.75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8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2.75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8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2.75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8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2.75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8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2.75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8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2.75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8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2.75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8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2.75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8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2.75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8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2.75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8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2.75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8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2.75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8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2.75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8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2.75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8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2.75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8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2.75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8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2.75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8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2.75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8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2.75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8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2.75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8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2.75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8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2.75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8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2.75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8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2.75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8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2.75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8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2.75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8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2.75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8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2.75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8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2.75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8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2.75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8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2.75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8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2.75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8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2.75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8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2.75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8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2.75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8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2.75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8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2.75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8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2.75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8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2.75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8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2.75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8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2.75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8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2.75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8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2.75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8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2.75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8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2.75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8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2.75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8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2.75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8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2.75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8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2.75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8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2.75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8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2.75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8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2.75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8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2.75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8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2.75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8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2.75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8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2.75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8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2.75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8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2.75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8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2.75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8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2.75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8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2.75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8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2.75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8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2.75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8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2.75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8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2.75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8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2.75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8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2.75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8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2.75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8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2.75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8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2.75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8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2.75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8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2.75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8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2.75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8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2.75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8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2.75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8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2.75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8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2.75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8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2.75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8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2.75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8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2.75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8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2.75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8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2.75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8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2.75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8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2.75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8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2.75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8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2.75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8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2.75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8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2.75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8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2.75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8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2.75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8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2.75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8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2.75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8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2.75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8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2.75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8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2.75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8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2.75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8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2.75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8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2.75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8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2.75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8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2.75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8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2.75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8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2.75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8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2.75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8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2.75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8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2.75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8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2.75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8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2.75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8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2.75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8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2.75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8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2.75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8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2.75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8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2.75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8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2.75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8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2.75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8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2.75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8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2.75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8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2.75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8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2.75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8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2.75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8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2.75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8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2.75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8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2.75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8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2.75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8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2.75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8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2.75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8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2.75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8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2.75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8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2.75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8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2.75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8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2.75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8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2.75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8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2.75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8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2.75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8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2.75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8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2.75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8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2.75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8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2.75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8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2.75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8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2.75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8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2.75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8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2.75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8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2.75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8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2.75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8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2.75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8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2.75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8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2.75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8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2.75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8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2.75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8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2.75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8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2.75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8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2.75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8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2.75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8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2.75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8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2.75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8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2.75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8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2.75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8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2.75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8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2.75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8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2.75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8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2.75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8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2.75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8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2.75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8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2.75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8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2.75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8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2.75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8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2.75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8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2.75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8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2.75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8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2.75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8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2.75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8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2.75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8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2.75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8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2.75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8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2.75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8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2.75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8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2.75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8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2.75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8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2.75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8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2.75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8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2.75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8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2.75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8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2.75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8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2.75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8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2.75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8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2.75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8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2.75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8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2.75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8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2.75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8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2.75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8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2.75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8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2.75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8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2.75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8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</sheetData>
  <conditionalFormatting sqref="B3:K11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55"/>
  <sheetViews>
    <sheetView workbookViewId="0">
      <selection activeCell="K28" sqref="K28"/>
    </sheetView>
  </sheetViews>
  <sheetFormatPr defaultColWidth="14.42578125" defaultRowHeight="15.75" customHeight="1"/>
  <cols>
    <col min="1" max="1" width="24" bestFit="1" customWidth="1"/>
    <col min="2" max="2" width="22.5703125" customWidth="1"/>
  </cols>
  <sheetData>
    <row r="1" spans="1:25" ht="15.75" customHeight="1">
      <c r="A1" s="86"/>
      <c r="B1" s="103" t="s">
        <v>166</v>
      </c>
      <c r="C1" s="102"/>
      <c r="D1" s="102"/>
      <c r="K1" s="104"/>
      <c r="L1" s="102"/>
      <c r="M1" s="102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5.75" customHeight="1">
      <c r="A2" s="86" t="s">
        <v>93</v>
      </c>
      <c r="B2" s="87" t="s">
        <v>167</v>
      </c>
      <c r="C2" s="87" t="s">
        <v>168</v>
      </c>
      <c r="D2" s="88" t="s">
        <v>169</v>
      </c>
      <c r="K2" s="86"/>
      <c r="L2" s="86"/>
      <c r="M2" s="89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>
      <c r="A3" s="86" t="s">
        <v>78</v>
      </c>
      <c r="B3" s="90">
        <f>math_stuff!L15</f>
        <v>0.61083914079465995</v>
      </c>
      <c r="C3" s="91">
        <f>math_stuff!L39</f>
        <v>0.58049130127966786</v>
      </c>
      <c r="D3" s="91">
        <f>math_stuff!L27</f>
        <v>0.64118698030965193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15.75" customHeight="1">
      <c r="A4" s="86" t="s">
        <v>89</v>
      </c>
      <c r="B4" s="90">
        <f>math_stuff!L16</f>
        <v>0.50417969981191046</v>
      </c>
      <c r="C4" s="91">
        <f>math_stuff!L40</f>
        <v>0.47777257795350081</v>
      </c>
      <c r="D4" s="91">
        <f>math_stuff!L28</f>
        <v>0.5305868216703199</v>
      </c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.75" customHeight="1">
      <c r="A5" s="86" t="s">
        <v>103</v>
      </c>
      <c r="B5" s="90">
        <f>math_stuff!L21</f>
        <v>0.48910130505497507</v>
      </c>
      <c r="C5" s="91">
        <f>math_stuff!L45</f>
        <v>0.49209093031965612</v>
      </c>
      <c r="D5" s="91">
        <f>math_stuff!L33</f>
        <v>0.48611167979029379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15.75" customHeight="1">
      <c r="A6" s="86" t="s">
        <v>92</v>
      </c>
      <c r="B6" s="90">
        <f>math_stuff!L17</f>
        <v>0.44919321787969402</v>
      </c>
      <c r="C6" s="91">
        <f>math_stuff!L41</f>
        <v>0.41450127813906656</v>
      </c>
      <c r="D6" s="91">
        <f>math_stuff!L29</f>
        <v>0.48388515762032125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5.75" customHeight="1">
      <c r="A7" s="86" t="s">
        <v>105</v>
      </c>
      <c r="B7" s="90">
        <f>math_stuff!L20</f>
        <v>0.41943967657925491</v>
      </c>
      <c r="C7" s="91">
        <f>math_stuff!L44</f>
        <v>0.39597396921071237</v>
      </c>
      <c r="D7" s="91">
        <f>math_stuff!L32</f>
        <v>0.44290538394779722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5.75" customHeight="1">
      <c r="A8" s="86" t="s">
        <v>111</v>
      </c>
      <c r="B8" s="90">
        <f>math_stuff!L19</f>
        <v>0.40563844653200865</v>
      </c>
      <c r="C8" s="91">
        <f>math_stuff!L43</f>
        <v>0.38029327891758813</v>
      </c>
      <c r="D8" s="91">
        <f>math_stuff!L31</f>
        <v>0.43098361414642899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15.75" customHeight="1">
      <c r="A9" s="86" t="s">
        <v>98</v>
      </c>
      <c r="B9" s="90">
        <f>math_stuff!L18</f>
        <v>0.3432451119882447</v>
      </c>
      <c r="C9" s="91">
        <f>math_stuff!L42</f>
        <v>0.3442123380920018</v>
      </c>
      <c r="D9" s="91">
        <f>math_stuff!L30</f>
        <v>0.34227788588448765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15.75" customHeight="1">
      <c r="A10" s="86" t="s">
        <v>101</v>
      </c>
      <c r="B10" s="90">
        <f>math_stuff!L23</f>
        <v>0.33963580548942435</v>
      </c>
      <c r="C10" s="91">
        <f>math_stuff!L47</f>
        <v>0.31207603816028673</v>
      </c>
      <c r="D10" s="91">
        <f>math_stuff!L35</f>
        <v>0.3671955728185618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5.75" customHeight="1">
      <c r="A11" s="86" t="s">
        <v>96</v>
      </c>
      <c r="B11" s="90">
        <f>math_stuff!L22</f>
        <v>0.24218415191249981</v>
      </c>
      <c r="C11" s="91">
        <f>math_stuff!L46</f>
        <v>0.22617183350834846</v>
      </c>
      <c r="D11" s="91">
        <f>math_stuff!L34</f>
        <v>0.25819647031665111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5.75" customHeight="1">
      <c r="A12" s="92"/>
      <c r="B12" s="93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</row>
    <row r="13" spans="1:25" ht="15.75" customHeight="1">
      <c r="A13" s="92"/>
      <c r="B13" s="93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1:25" ht="15.75" customHeight="1"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5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ht="15.7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1:25" ht="15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25" ht="15.7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1:25" ht="15.7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</row>
    <row r="20" spans="1:25" ht="15.7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ht="15.7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5" ht="15.7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1:25" ht="15.7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ht="15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ht="15.7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5" ht="15.7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1:25" ht="15.7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5" ht="15.7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ht="15.7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ht="15.7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ht="15.7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ht="15.7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25" ht="15.7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5" ht="15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1:25" ht="12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</row>
    <row r="36" spans="1:25" ht="12.7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1:25" ht="12.7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1:25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1:25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ht="12.7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ht="12.7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1:25" ht="12.7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</row>
    <row r="43" spans="1:25" ht="12.7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2.7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</row>
    <row r="45" spans="1:25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</row>
    <row r="46" spans="1:25" ht="12.7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</row>
    <row r="47" spans="1:25" ht="12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</row>
    <row r="48" spans="1:25" ht="12.7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</row>
    <row r="49" spans="1:25" ht="12.7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</row>
    <row r="50" spans="1:25" ht="12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</row>
    <row r="51" spans="1:25" ht="12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</row>
    <row r="52" spans="1:25" ht="12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</row>
    <row r="53" spans="1:25" ht="12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</row>
    <row r="54" spans="1:25" ht="12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</row>
    <row r="55" spans="1:25" ht="12.7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</row>
    <row r="56" spans="1:25" ht="12.7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1:25" ht="12.7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</row>
    <row r="58" spans="1:25" ht="12.7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</row>
    <row r="59" spans="1:25" ht="12.7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spans="1:25" ht="12.7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1:25" ht="12.7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1:25" ht="12.7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</row>
    <row r="63" spans="1:25" ht="12.7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</row>
    <row r="64" spans="1:25" ht="12.7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</row>
    <row r="65" spans="1:25" ht="12.7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1:25" ht="12.7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</row>
    <row r="67" spans="1:25" ht="12.7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</row>
    <row r="68" spans="1:25" ht="12.7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</row>
    <row r="69" spans="1:25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</row>
    <row r="70" spans="1:25" ht="12.7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</row>
    <row r="71" spans="1:25" ht="12.7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</row>
    <row r="72" spans="1:25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spans="1:25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1:25" ht="12.7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spans="1:25" ht="12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1:25" ht="12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</row>
    <row r="77" spans="1:25" ht="12.7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1:25" ht="12.7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</row>
    <row r="80" spans="1:25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</row>
    <row r="81" spans="1:25" ht="12.7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.7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</row>
    <row r="83" spans="1:25" ht="12.7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1:25" ht="12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1:25" ht="12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1:25" ht="12.7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</row>
    <row r="87" spans="1:25" ht="12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</row>
    <row r="88" spans="1:25" ht="12.7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</row>
    <row r="89" spans="1:25" ht="12.7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1:25" ht="12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</row>
    <row r="91" spans="1:25" ht="12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</row>
    <row r="92" spans="1:25" ht="12.7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</row>
    <row r="93" spans="1:25" ht="12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</row>
    <row r="94" spans="1:25" ht="12.7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</row>
    <row r="95" spans="1:25" ht="12.7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</row>
    <row r="96" spans="1:25" ht="12.7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</row>
    <row r="97" spans="1:25" ht="12.7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</row>
    <row r="98" spans="1:25" ht="12.7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</row>
    <row r="99" spans="1:25" ht="12.7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</row>
    <row r="100" spans="1:25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</row>
    <row r="101" spans="1:25" ht="12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</row>
    <row r="102" spans="1:25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</row>
    <row r="103" spans="1:25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</row>
    <row r="104" spans="1:25" ht="12.7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</row>
    <row r="105" spans="1:25" ht="12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</row>
    <row r="106" spans="1:25" ht="12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spans="1:25" ht="12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25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</row>
    <row r="110" spans="1:25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</row>
    <row r="111" spans="1:25" ht="12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</row>
    <row r="112" spans="1:25" ht="12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</row>
    <row r="113" spans="1:25" ht="12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2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</row>
    <row r="115" spans="1:25" ht="12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1:25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</row>
    <row r="117" spans="1:25" ht="12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</row>
    <row r="118" spans="1:25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</row>
    <row r="119" spans="1:25" ht="12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</row>
    <row r="120" spans="1:25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</row>
    <row r="121" spans="1:25" ht="12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</row>
    <row r="122" spans="1:25" ht="12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</row>
    <row r="123" spans="1:25" ht="12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</row>
    <row r="124" spans="1:25" ht="12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</row>
    <row r="125" spans="1:25" ht="12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</row>
    <row r="126" spans="1:25" ht="12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</row>
    <row r="127" spans="1:25" ht="12.7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</row>
    <row r="128" spans="1:25" ht="12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</row>
    <row r="129" spans="1:25" ht="12.7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</row>
    <row r="130" spans="1:25" ht="12.7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</row>
    <row r="131" spans="1:25" ht="12.7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</row>
    <row r="132" spans="1:25" ht="12.7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spans="1:25" ht="12.7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</row>
    <row r="134" spans="1:25" ht="12.7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</row>
    <row r="135" spans="1:25" ht="12.7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</row>
    <row r="136" spans="1:25" ht="12.7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</row>
    <row r="137" spans="1:25" ht="12.7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</row>
    <row r="138" spans="1:25" ht="12.7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</row>
    <row r="139" spans="1:25" ht="12.7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</row>
    <row r="140" spans="1:25" ht="12.7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</row>
    <row r="141" spans="1:25" ht="12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5" ht="12.7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spans="1:25" ht="12.7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</row>
    <row r="144" spans="1:25" ht="12.7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</row>
    <row r="145" spans="1:25" ht="12.7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</row>
    <row r="146" spans="1:25" ht="12.7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</row>
    <row r="147" spans="1:25" ht="12.7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</row>
    <row r="148" spans="1:25" ht="12.7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</row>
    <row r="149" spans="1:25" ht="12.7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1:25" ht="12.7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</row>
    <row r="151" spans="1:25" ht="12.7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</row>
    <row r="152" spans="1:25" ht="12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</row>
    <row r="153" spans="1:25" ht="12.7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</row>
    <row r="154" spans="1:25" ht="12.7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</row>
    <row r="155" spans="1:25" ht="12.7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</row>
    <row r="156" spans="1:25" ht="12.7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</row>
    <row r="157" spans="1:25" ht="12.7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</row>
    <row r="158" spans="1:25" ht="12.7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</row>
    <row r="159" spans="1:25" ht="12.7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</row>
    <row r="160" spans="1:25" ht="12.7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</row>
    <row r="161" spans="1:25" ht="12.7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</row>
    <row r="162" spans="1:25" ht="12.7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</row>
    <row r="163" spans="1:25" ht="12.7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</row>
    <row r="164" spans="1:25" ht="12.7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</row>
    <row r="165" spans="1:25" ht="12.7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</row>
    <row r="166" spans="1:25" ht="12.7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</row>
    <row r="167" spans="1:25" ht="12.7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</row>
    <row r="168" spans="1:25" ht="12.7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</row>
    <row r="169" spans="1:25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</row>
    <row r="170" spans="1:25" ht="12.7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</row>
    <row r="171" spans="1:25" ht="12.7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</row>
    <row r="172" spans="1:25" ht="12.7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</row>
    <row r="173" spans="1:25" ht="12.7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</row>
    <row r="174" spans="1:25" ht="12.7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</row>
    <row r="175" spans="1:25" ht="12.7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ht="12.7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</row>
    <row r="177" spans="1:25" ht="12.7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</row>
    <row r="178" spans="1:25" ht="12.7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</row>
    <row r="179" spans="1:25" ht="12.7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</row>
    <row r="180" spans="1:25" ht="12.7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</row>
    <row r="181" spans="1:25" ht="12.7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</row>
    <row r="182" spans="1:25" ht="12.7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3" spans="1:25" ht="12.7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</row>
    <row r="184" spans="1:25" ht="12.7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</row>
    <row r="185" spans="1:25" ht="12.7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</row>
    <row r="186" spans="1:25" ht="12.7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</row>
    <row r="187" spans="1:25" ht="12.7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</row>
    <row r="188" spans="1:25" ht="12.7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</row>
    <row r="189" spans="1:25" ht="12.7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</row>
    <row r="190" spans="1:25" ht="12.7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</row>
    <row r="191" spans="1:25" ht="12.7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</row>
    <row r="192" spans="1:25" ht="12.7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</row>
    <row r="193" spans="1:25" ht="12.7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</row>
    <row r="194" spans="1:25" ht="12.7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</row>
    <row r="195" spans="1:25" ht="12.7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</row>
    <row r="196" spans="1:25" ht="12.7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</row>
    <row r="197" spans="1:25" ht="12.7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</row>
    <row r="198" spans="1:25" ht="12.7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</row>
    <row r="199" spans="1:25" ht="12.7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</row>
    <row r="200" spans="1:25" ht="12.7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</row>
    <row r="201" spans="1:25" ht="12.7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</row>
    <row r="202" spans="1:25" ht="12.7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</row>
    <row r="203" spans="1:25" ht="12.7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</row>
    <row r="204" spans="1:25" ht="12.7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</row>
    <row r="205" spans="1:25" ht="12.7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</row>
    <row r="206" spans="1:25" ht="12.7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</row>
    <row r="207" spans="1:25" ht="12.7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</row>
    <row r="208" spans="1:25" ht="12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5" ht="12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5" ht="12.7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</row>
    <row r="211" spans="1:25" ht="12.7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</row>
    <row r="212" spans="1:25" ht="12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</row>
    <row r="213" spans="1:25" ht="12.7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</row>
    <row r="214" spans="1:25" ht="12.7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</row>
    <row r="215" spans="1:25" ht="12.7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</row>
    <row r="216" spans="1:25" ht="12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5" ht="12.7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</row>
    <row r="218" spans="1:25" ht="12.7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</row>
    <row r="219" spans="1:25" ht="12.7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</row>
    <row r="220" spans="1:25" ht="12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</row>
    <row r="221" spans="1:25" ht="12.7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</row>
    <row r="222" spans="1:25" ht="12.7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</row>
    <row r="223" spans="1:25" ht="12.7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</row>
    <row r="224" spans="1:25" ht="12.7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</row>
    <row r="225" spans="1:25" ht="12.7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</row>
    <row r="226" spans="1:25" ht="12.7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</row>
    <row r="227" spans="1:25" ht="12.7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</row>
    <row r="228" spans="1:25" ht="12.7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</row>
    <row r="229" spans="1:25" ht="12.7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</row>
    <row r="230" spans="1:25" ht="12.7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</row>
    <row r="231" spans="1:25" ht="12.7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</row>
    <row r="232" spans="1:25" ht="12.7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</row>
    <row r="233" spans="1:25" ht="12.7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</row>
    <row r="234" spans="1:25" ht="12.7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</row>
    <row r="235" spans="1:25" ht="12.7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</row>
    <row r="236" spans="1:25" ht="12.7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</row>
    <row r="237" spans="1:25" ht="12.7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</row>
    <row r="238" spans="1:25" ht="12.7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</row>
    <row r="239" spans="1:25" ht="12.7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</row>
    <row r="240" spans="1:25" ht="12.7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ht="12.7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ht="12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ht="12.7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2.7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2.7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</row>
    <row r="246" spans="1:25" ht="12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</row>
    <row r="247" spans="1:25" ht="12.7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</row>
    <row r="248" spans="1:25" ht="12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</row>
    <row r="249" spans="1:25" ht="12.7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</row>
    <row r="250" spans="1:25" ht="12.7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</row>
    <row r="251" spans="1:25" ht="12.7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</row>
    <row r="252" spans="1:25" ht="12.7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</row>
    <row r="253" spans="1:25" ht="12.7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</row>
    <row r="254" spans="1:25" ht="12.7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</row>
    <row r="255" spans="1:25" ht="12.7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spans="1:25" ht="12.7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</row>
    <row r="257" spans="1:25" ht="12.7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</row>
    <row r="258" spans="1:25" ht="12.7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</row>
    <row r="259" spans="1:25" ht="12.7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</row>
    <row r="260" spans="1:25" ht="12.7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</row>
    <row r="261" spans="1:25" ht="12.7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</row>
    <row r="262" spans="1:25" ht="12.7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</row>
    <row r="263" spans="1:25" ht="12.7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</row>
    <row r="264" spans="1:25" ht="12.7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</row>
    <row r="265" spans="1:25" ht="12.7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</row>
    <row r="266" spans="1:25" ht="12.7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</row>
    <row r="267" spans="1:25" ht="12.7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</row>
    <row r="268" spans="1:25" ht="12.7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</row>
    <row r="269" spans="1:25" ht="12.7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</row>
    <row r="270" spans="1:25" ht="12.7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</row>
    <row r="271" spans="1:25" ht="12.7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</row>
    <row r="272" spans="1:25" ht="12.7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</row>
    <row r="273" spans="1:25" ht="12.7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</row>
    <row r="274" spans="1:25" ht="12.7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</row>
    <row r="275" spans="1:25" ht="12.7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</row>
    <row r="276" spans="1:25" ht="12.7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</row>
    <row r="277" spans="1:25" ht="12.7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</row>
    <row r="278" spans="1:25" ht="12.7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</row>
    <row r="279" spans="1:25" ht="12.7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</row>
    <row r="280" spans="1:25" ht="12.7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</row>
    <row r="281" spans="1:25" ht="12.7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</row>
    <row r="282" spans="1:25" ht="12.7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</row>
    <row r="283" spans="1:25" ht="12.7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</row>
    <row r="284" spans="1:25" ht="12.7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</row>
    <row r="285" spans="1:25" ht="12.7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</row>
    <row r="286" spans="1:25" ht="12.7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</row>
    <row r="287" spans="1:25" ht="12.7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</row>
    <row r="288" spans="1:25" ht="12.75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</row>
    <row r="289" spans="1:25" ht="12.75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</row>
    <row r="290" spans="1:25" ht="12.7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</row>
    <row r="291" spans="1:25" ht="12.7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</row>
    <row r="292" spans="1:25" ht="12.7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</row>
    <row r="293" spans="1:25" ht="12.7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</row>
    <row r="294" spans="1:25" ht="12.75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</row>
    <row r="295" spans="1:25" ht="12.75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</row>
    <row r="296" spans="1:25" ht="12.75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</row>
    <row r="297" spans="1:25" ht="12.75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</row>
    <row r="298" spans="1:25" ht="12.7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</row>
    <row r="299" spans="1:25" ht="12.7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</row>
    <row r="300" spans="1:25" ht="12.7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</row>
    <row r="301" spans="1:25" ht="12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</row>
    <row r="302" spans="1:25" ht="12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</row>
    <row r="303" spans="1:25" ht="12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</row>
    <row r="304" spans="1:25" ht="12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</row>
    <row r="305" spans="1:25" ht="12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</row>
    <row r="306" spans="1:25" ht="12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</row>
    <row r="307" spans="1:25" ht="12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</row>
    <row r="308" spans="1:25" ht="12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</row>
    <row r="309" spans="1:25" ht="12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</row>
    <row r="310" spans="1:25" ht="12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</row>
    <row r="311" spans="1:25" ht="12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</row>
    <row r="312" spans="1:25" ht="12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</row>
    <row r="313" spans="1:25" ht="12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</row>
    <row r="314" spans="1:25" ht="12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</row>
    <row r="315" spans="1:25" ht="12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</row>
    <row r="316" spans="1:25" ht="12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</row>
    <row r="317" spans="1:25" ht="12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</row>
    <row r="318" spans="1:25" ht="12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</row>
    <row r="319" spans="1:25" ht="12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</row>
    <row r="320" spans="1:25" ht="12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</row>
    <row r="321" spans="1:25" ht="12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</row>
    <row r="322" spans="1:25" ht="12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</row>
    <row r="323" spans="1:25" ht="12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</row>
    <row r="324" spans="1:25" ht="12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</row>
    <row r="325" spans="1:25" ht="12.75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</row>
    <row r="326" spans="1:25" ht="12.75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</row>
    <row r="327" spans="1:25" ht="12.75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</row>
    <row r="328" spans="1:25" ht="12.75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</row>
    <row r="329" spans="1:25" ht="12.75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</row>
    <row r="330" spans="1:25" ht="12.75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</row>
    <row r="331" spans="1:25" ht="12.75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</row>
    <row r="332" spans="1:25" ht="12.75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</row>
    <row r="333" spans="1:25" ht="12.75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</row>
    <row r="334" spans="1:25" ht="12.75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</row>
    <row r="335" spans="1:25" ht="12.75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</row>
    <row r="336" spans="1:25" ht="12.75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</row>
    <row r="337" spans="1:25" ht="12.75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</row>
    <row r="338" spans="1:25" ht="12.75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</row>
    <row r="339" spans="1:25" ht="12.75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</row>
    <row r="340" spans="1:25" ht="12.7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</row>
    <row r="341" spans="1:25" ht="12.75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</row>
    <row r="342" spans="1:25" ht="12.7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</row>
    <row r="343" spans="1:25" ht="12.75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</row>
    <row r="344" spans="1:25" ht="12.75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</row>
    <row r="345" spans="1:25" ht="12.75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</row>
    <row r="346" spans="1:25" ht="12.75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</row>
    <row r="347" spans="1:25" ht="12.75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</row>
    <row r="348" spans="1:25" ht="12.75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</row>
    <row r="349" spans="1:25" ht="12.75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</row>
    <row r="350" spans="1:25" ht="12.75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</row>
    <row r="351" spans="1:25" ht="12.75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</row>
    <row r="352" spans="1:25" ht="12.75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</row>
    <row r="353" spans="1:25" ht="12.75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</row>
    <row r="354" spans="1:25" ht="12.75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</row>
    <row r="355" spans="1:25" ht="12.75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</row>
    <row r="356" spans="1:25" ht="12.7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</row>
    <row r="357" spans="1:25" ht="12.7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</row>
    <row r="358" spans="1:25" ht="12.75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</row>
    <row r="359" spans="1:25" ht="12.75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</row>
    <row r="360" spans="1:25" ht="12.7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5" ht="12.75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</row>
    <row r="362" spans="1:25" ht="12.75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</row>
    <row r="363" spans="1:25" ht="12.75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</row>
    <row r="364" spans="1:25" ht="12.75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</row>
    <row r="365" spans="1:25" ht="12.75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</row>
    <row r="366" spans="1:25" ht="12.75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</row>
    <row r="367" spans="1:25" ht="12.75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</row>
    <row r="368" spans="1:25" ht="12.75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</row>
    <row r="369" spans="1:25" ht="12.75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</row>
    <row r="370" spans="1:25" ht="12.75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</row>
    <row r="371" spans="1:25" ht="12.75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</row>
    <row r="372" spans="1:25" ht="12.75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</row>
    <row r="373" spans="1:25" ht="12.75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</row>
    <row r="374" spans="1:25" ht="12.75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</row>
    <row r="375" spans="1:25" ht="12.75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</row>
    <row r="376" spans="1:25" ht="12.75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</row>
    <row r="377" spans="1:25" ht="12.75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</row>
    <row r="378" spans="1:25" ht="12.75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</row>
    <row r="379" spans="1:25" ht="12.75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</row>
    <row r="380" spans="1:25" ht="12.75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</row>
    <row r="381" spans="1:25" ht="12.75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</row>
    <row r="382" spans="1:25" ht="12.75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</row>
    <row r="383" spans="1:25" ht="12.75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</row>
    <row r="384" spans="1:25" ht="12.75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</row>
    <row r="385" spans="1:25" ht="12.75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</row>
    <row r="386" spans="1:25" ht="12.75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</row>
    <row r="387" spans="1:25" ht="12.75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</row>
    <row r="388" spans="1:25" ht="12.75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</row>
    <row r="389" spans="1:25" ht="12.75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</row>
    <row r="390" spans="1:25" ht="12.75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</row>
    <row r="391" spans="1:25" ht="12.75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</row>
    <row r="392" spans="1:25" ht="12.75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</row>
    <row r="393" spans="1:25" ht="12.75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</row>
    <row r="394" spans="1:25" ht="12.75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</row>
    <row r="395" spans="1:25" ht="12.75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</row>
    <row r="396" spans="1:25" ht="12.75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</row>
    <row r="397" spans="1:25" ht="12.75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</row>
    <row r="398" spans="1:25" ht="12.75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</row>
    <row r="399" spans="1:25" ht="12.75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</row>
    <row r="400" spans="1:25" ht="12.75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</row>
    <row r="401" spans="1:25" ht="12.75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</row>
    <row r="402" spans="1:25" ht="12.75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</row>
    <row r="403" spans="1:25" ht="12.75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</row>
    <row r="404" spans="1:25" ht="12.75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</row>
    <row r="405" spans="1:25" ht="12.75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</row>
    <row r="406" spans="1:25" ht="12.75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</row>
    <row r="407" spans="1:25" ht="12.75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</row>
    <row r="408" spans="1:25" ht="12.75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</row>
    <row r="409" spans="1:25" ht="12.75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</row>
    <row r="410" spans="1:25" ht="12.75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</row>
    <row r="411" spans="1:25" ht="12.75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</row>
    <row r="412" spans="1:25" ht="12.75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</row>
    <row r="413" spans="1:25" ht="12.75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</row>
    <row r="414" spans="1:25" ht="12.75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</row>
    <row r="415" spans="1:25" ht="12.75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</row>
    <row r="416" spans="1:25" ht="12.75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</row>
    <row r="417" spans="1:25" ht="12.75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</row>
    <row r="418" spans="1:25" ht="12.75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</row>
    <row r="419" spans="1:25" ht="12.75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</row>
    <row r="420" spans="1:25" ht="12.75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</row>
    <row r="421" spans="1:25" ht="12.75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</row>
    <row r="422" spans="1:25" ht="12.75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</row>
    <row r="423" spans="1:25" ht="12.75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</row>
    <row r="424" spans="1:25" ht="12.75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</row>
    <row r="425" spans="1:25" ht="12.75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</row>
    <row r="426" spans="1:25" ht="12.75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</row>
    <row r="427" spans="1:25" ht="12.75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</row>
    <row r="428" spans="1:25" ht="12.75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</row>
    <row r="429" spans="1:25" ht="12.75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</row>
    <row r="430" spans="1:25" ht="12.75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</row>
    <row r="431" spans="1:25" ht="12.75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</row>
    <row r="432" spans="1:25" ht="12.75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</row>
    <row r="433" spans="1:25" ht="12.75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</row>
    <row r="434" spans="1:25" ht="12.7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</row>
    <row r="435" spans="1:25" ht="12.75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</row>
    <row r="436" spans="1:25" ht="12.75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</row>
    <row r="437" spans="1:25" ht="12.75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</row>
    <row r="438" spans="1:25" ht="12.75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</row>
    <row r="439" spans="1:25" ht="12.75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</row>
    <row r="440" spans="1:25" ht="12.75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</row>
    <row r="441" spans="1:25" ht="12.75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</row>
    <row r="442" spans="1:25" ht="12.75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</row>
    <row r="443" spans="1:25" ht="12.75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</row>
    <row r="444" spans="1:25" ht="12.75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</row>
    <row r="445" spans="1:25" ht="12.75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</row>
    <row r="446" spans="1:25" ht="12.75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</row>
    <row r="447" spans="1:25" ht="12.75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</row>
    <row r="448" spans="1:25" ht="12.75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</row>
    <row r="449" spans="1:25" ht="12.75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</row>
    <row r="450" spans="1:25" ht="12.75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</row>
    <row r="451" spans="1:25" ht="12.75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</row>
    <row r="452" spans="1:25" ht="12.75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</row>
    <row r="453" spans="1:25" ht="12.75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</row>
    <row r="454" spans="1:25" ht="12.75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</row>
    <row r="455" spans="1:25" ht="12.75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</row>
    <row r="456" spans="1:25" ht="12.75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</row>
    <row r="457" spans="1:25" ht="12.75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</row>
    <row r="458" spans="1:25" ht="12.75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</row>
    <row r="459" spans="1:25" ht="12.75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</row>
    <row r="460" spans="1:25" ht="12.75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</row>
    <row r="461" spans="1:25" ht="12.7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</row>
    <row r="462" spans="1:25" ht="12.75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</row>
    <row r="463" spans="1:25" ht="12.75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</row>
    <row r="464" spans="1:25" ht="12.75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</row>
    <row r="465" spans="1:25" ht="12.75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</row>
    <row r="466" spans="1:25" ht="12.75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</row>
    <row r="467" spans="1:25" ht="12.75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</row>
    <row r="468" spans="1:25" ht="12.75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</row>
    <row r="469" spans="1:25" ht="12.75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</row>
    <row r="470" spans="1:25" ht="12.75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</row>
    <row r="471" spans="1:25" ht="12.75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</row>
    <row r="472" spans="1:25" ht="12.75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</row>
    <row r="473" spans="1:25" ht="12.75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</row>
    <row r="474" spans="1:25" ht="12.75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</row>
    <row r="475" spans="1:25" ht="12.75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</row>
    <row r="476" spans="1:25" ht="12.75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</row>
    <row r="477" spans="1:25" ht="12.75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</row>
    <row r="478" spans="1:25" ht="12.75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</row>
    <row r="479" spans="1:25" ht="12.75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</row>
    <row r="480" spans="1:25" ht="12.75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</row>
    <row r="481" spans="1:25" ht="12.75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</row>
    <row r="482" spans="1:25" ht="12.75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</row>
    <row r="483" spans="1:25" ht="12.75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</row>
    <row r="484" spans="1:25" ht="12.75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</row>
    <row r="485" spans="1:25" ht="12.75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</row>
    <row r="486" spans="1:25" ht="12.75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</row>
    <row r="487" spans="1:25" ht="12.75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</row>
    <row r="488" spans="1:25" ht="12.75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</row>
    <row r="489" spans="1:25" ht="12.75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</row>
    <row r="490" spans="1:25" ht="12.75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</row>
    <row r="491" spans="1:25" ht="12.75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</row>
    <row r="492" spans="1:25" ht="12.75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</row>
    <row r="493" spans="1:25" ht="12.75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</row>
    <row r="494" spans="1:25" ht="12.75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</row>
    <row r="495" spans="1:25" ht="12.75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</row>
    <row r="496" spans="1:25" ht="12.75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</row>
    <row r="497" spans="1:25" ht="12.75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</row>
    <row r="498" spans="1:25" ht="12.75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</row>
    <row r="499" spans="1:25" ht="12.75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</row>
    <row r="500" spans="1:25" ht="12.7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</row>
    <row r="501" spans="1:25" ht="12.75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</row>
    <row r="502" spans="1:25" ht="12.75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</row>
    <row r="503" spans="1:25" ht="12.75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</row>
    <row r="504" spans="1:25" ht="12.75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</row>
    <row r="505" spans="1:25" ht="12.75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</row>
    <row r="506" spans="1:25" ht="12.75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</row>
    <row r="507" spans="1:25" ht="12.75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</row>
    <row r="508" spans="1:25" ht="12.75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</row>
    <row r="509" spans="1:25" ht="12.75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</row>
    <row r="510" spans="1:25" ht="12.75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</row>
    <row r="511" spans="1:25" ht="12.75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</row>
    <row r="512" spans="1:25" ht="12.75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</row>
    <row r="513" spans="1:25" ht="12.75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</row>
    <row r="514" spans="1:25" ht="12.75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</row>
    <row r="515" spans="1:25" ht="12.75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</row>
    <row r="516" spans="1:25" ht="12.75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</row>
    <row r="517" spans="1:25" ht="12.75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</row>
    <row r="518" spans="1:25" ht="12.75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</row>
    <row r="519" spans="1:25" ht="12.75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</row>
    <row r="520" spans="1:25" ht="12.75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</row>
    <row r="521" spans="1:25" ht="12.75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</row>
    <row r="522" spans="1:25" ht="12.75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</row>
    <row r="523" spans="1:25" ht="12.75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</row>
    <row r="524" spans="1:25" ht="12.75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</row>
    <row r="525" spans="1:25" ht="12.75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</row>
    <row r="526" spans="1:25" ht="12.75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</row>
    <row r="527" spans="1:25" ht="12.75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</row>
    <row r="528" spans="1:25" ht="12.75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</row>
    <row r="529" spans="1:25" ht="12.75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</row>
    <row r="530" spans="1:25" ht="12.75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</row>
    <row r="531" spans="1:25" ht="12.75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</row>
    <row r="532" spans="1:25" ht="12.75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</row>
    <row r="533" spans="1:25" ht="12.75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</row>
    <row r="534" spans="1:25" ht="12.75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</row>
    <row r="535" spans="1:25" ht="12.75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</row>
    <row r="536" spans="1:25" ht="12.75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</row>
    <row r="537" spans="1:25" ht="12.75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</row>
    <row r="538" spans="1:25" ht="12.75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</row>
    <row r="539" spans="1:25" ht="12.75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</row>
    <row r="540" spans="1:25" ht="12.75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</row>
    <row r="541" spans="1:25" ht="12.75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</row>
    <row r="542" spans="1:25" ht="12.75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</row>
    <row r="543" spans="1:25" ht="12.75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</row>
    <row r="544" spans="1:25" ht="12.75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</row>
    <row r="545" spans="1:25" ht="12.75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</row>
    <row r="546" spans="1:25" ht="12.75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</row>
    <row r="547" spans="1:25" ht="12.75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</row>
    <row r="548" spans="1:25" ht="12.75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</row>
    <row r="549" spans="1:25" ht="12.75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</row>
    <row r="550" spans="1:25" ht="12.75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</row>
    <row r="551" spans="1:25" ht="12.75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</row>
    <row r="552" spans="1:25" ht="12.75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</row>
    <row r="553" spans="1:25" ht="12.75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</row>
    <row r="554" spans="1:25" ht="12.75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</row>
    <row r="555" spans="1:25" ht="12.75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</row>
    <row r="556" spans="1:25" ht="12.75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</row>
    <row r="557" spans="1:25" ht="12.75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</row>
    <row r="558" spans="1:25" ht="12.75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</row>
    <row r="559" spans="1:25" ht="12.75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</row>
    <row r="560" spans="1:25" ht="12.75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</row>
    <row r="561" spans="1:25" ht="12.75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</row>
    <row r="562" spans="1:25" ht="12.75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</row>
    <row r="563" spans="1:25" ht="12.75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</row>
    <row r="564" spans="1:25" ht="12.75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</row>
    <row r="565" spans="1:25" ht="12.75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</row>
    <row r="566" spans="1:25" ht="12.75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</row>
    <row r="567" spans="1:25" ht="12.75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</row>
    <row r="568" spans="1:25" ht="12.75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</row>
    <row r="569" spans="1:25" ht="12.75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</row>
    <row r="570" spans="1:25" ht="12.75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</row>
    <row r="571" spans="1:25" ht="12.75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</row>
    <row r="572" spans="1:25" ht="12.75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</row>
    <row r="573" spans="1:25" ht="12.75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</row>
    <row r="574" spans="1:25" ht="12.75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</row>
    <row r="575" spans="1:25" ht="12.75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</row>
    <row r="576" spans="1:25" ht="12.75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</row>
    <row r="577" spans="1:25" ht="12.75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</row>
    <row r="578" spans="1:25" ht="12.75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</row>
    <row r="579" spans="1:25" ht="12.75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</row>
    <row r="580" spans="1:25" ht="12.75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</row>
    <row r="581" spans="1:25" ht="12.75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</row>
    <row r="582" spans="1:25" ht="12.75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</row>
    <row r="583" spans="1:25" ht="12.75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</row>
    <row r="584" spans="1:25" ht="12.75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</row>
    <row r="585" spans="1:25" ht="12.75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</row>
    <row r="586" spans="1:25" ht="12.75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</row>
    <row r="587" spans="1:25" ht="12.75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</row>
    <row r="588" spans="1:25" ht="12.75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</row>
    <row r="589" spans="1:25" ht="12.75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</row>
    <row r="590" spans="1:25" ht="12.75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</row>
    <row r="591" spans="1:25" ht="12.75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</row>
    <row r="592" spans="1:25" ht="12.75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</row>
    <row r="593" spans="1:25" ht="12.75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</row>
    <row r="594" spans="1:25" ht="12.75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</row>
    <row r="595" spans="1:25" ht="12.75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</row>
    <row r="596" spans="1:25" ht="12.75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</row>
    <row r="597" spans="1:25" ht="12.75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</row>
    <row r="598" spans="1:25" ht="12.75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</row>
    <row r="599" spans="1:25" ht="12.75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</row>
    <row r="600" spans="1:25" ht="12.75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</row>
    <row r="601" spans="1:25" ht="12.75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</row>
    <row r="602" spans="1:25" ht="12.75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</row>
    <row r="603" spans="1:25" ht="12.75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</row>
    <row r="604" spans="1:25" ht="12.75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</row>
    <row r="605" spans="1:25" ht="12.75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</row>
    <row r="606" spans="1:25" ht="12.75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</row>
    <row r="607" spans="1:25" ht="12.75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</row>
    <row r="608" spans="1:25" ht="12.75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</row>
    <row r="609" spans="1:25" ht="12.75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</row>
    <row r="610" spans="1:25" ht="12.75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</row>
    <row r="611" spans="1:25" ht="12.75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</row>
    <row r="612" spans="1:25" ht="12.75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</row>
    <row r="613" spans="1:25" ht="12.75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</row>
    <row r="614" spans="1:25" ht="12.75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</row>
    <row r="615" spans="1:25" ht="12.75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</row>
    <row r="616" spans="1:25" ht="12.75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</row>
    <row r="617" spans="1:25" ht="12.75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</row>
    <row r="618" spans="1:25" ht="12.75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</row>
    <row r="619" spans="1:25" ht="12.75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</row>
    <row r="620" spans="1:25" ht="12.75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</row>
    <row r="621" spans="1:25" ht="12.75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</row>
    <row r="622" spans="1:25" ht="12.75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</row>
    <row r="623" spans="1:25" ht="12.75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</row>
    <row r="624" spans="1:25" ht="12.75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</row>
    <row r="625" spans="1:25" ht="12.75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</row>
    <row r="626" spans="1:25" ht="12.75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</row>
    <row r="627" spans="1:25" ht="12.75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</row>
    <row r="628" spans="1:25" ht="12.75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</row>
    <row r="629" spans="1:25" ht="12.75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</row>
    <row r="630" spans="1:25" ht="12.75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</row>
    <row r="631" spans="1:25" ht="12.75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</row>
    <row r="632" spans="1:25" ht="12.75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</row>
    <row r="633" spans="1:25" ht="12.75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</row>
    <row r="634" spans="1:25" ht="12.75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</row>
    <row r="635" spans="1:25" ht="12.75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</row>
    <row r="636" spans="1:25" ht="12.75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</row>
    <row r="637" spans="1:25" ht="12.75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</row>
    <row r="638" spans="1:25" ht="12.75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</row>
    <row r="639" spans="1:25" ht="12.75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</row>
    <row r="640" spans="1:25" ht="12.75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</row>
    <row r="641" spans="1:25" ht="12.75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</row>
    <row r="642" spans="1:25" ht="12.75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</row>
    <row r="643" spans="1:25" ht="12.75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</row>
    <row r="644" spans="1:25" ht="12.75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</row>
    <row r="645" spans="1:25" ht="12.75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</row>
    <row r="646" spans="1:25" ht="12.75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</row>
    <row r="647" spans="1:25" ht="12.75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</row>
    <row r="648" spans="1:25" ht="12.75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</row>
    <row r="649" spans="1:25" ht="12.75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</row>
    <row r="650" spans="1:25" ht="12.75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</row>
    <row r="651" spans="1:25" ht="12.75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</row>
    <row r="652" spans="1:25" ht="12.75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</row>
    <row r="653" spans="1:25" ht="12.75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</row>
    <row r="654" spans="1:25" ht="12.75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</row>
    <row r="655" spans="1:25" ht="12.75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</row>
    <row r="656" spans="1:25" ht="12.75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</row>
    <row r="657" spans="1:25" ht="12.75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</row>
    <row r="658" spans="1:25" ht="12.75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</row>
    <row r="659" spans="1:25" ht="12.75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</row>
    <row r="660" spans="1:25" ht="12.75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</row>
    <row r="661" spans="1:25" ht="12.75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</row>
    <row r="662" spans="1:25" ht="12.75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</row>
    <row r="663" spans="1:25" ht="12.75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</row>
    <row r="664" spans="1:25" ht="12.75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</row>
    <row r="665" spans="1:25" ht="12.75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</row>
    <row r="666" spans="1:25" ht="12.75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</row>
    <row r="667" spans="1:25" ht="12.75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</row>
    <row r="668" spans="1:25" ht="12.75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</row>
    <row r="669" spans="1:25" ht="12.75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</row>
    <row r="670" spans="1:25" ht="12.75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</row>
    <row r="671" spans="1:25" ht="12.75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</row>
    <row r="672" spans="1:25" ht="12.75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</row>
    <row r="673" spans="1:25" ht="12.75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</row>
    <row r="674" spans="1:25" ht="12.75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</row>
    <row r="675" spans="1:25" ht="12.75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</row>
    <row r="676" spans="1:25" ht="12.75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</row>
    <row r="677" spans="1:25" ht="12.75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</row>
    <row r="678" spans="1:25" ht="12.75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</row>
    <row r="679" spans="1:25" ht="12.75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</row>
    <row r="680" spans="1:25" ht="12.75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</row>
    <row r="681" spans="1:25" ht="12.75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</row>
    <row r="682" spans="1:25" ht="12.75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</row>
    <row r="683" spans="1:25" ht="12.75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</row>
    <row r="684" spans="1:25" ht="12.75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</row>
    <row r="685" spans="1:25" ht="12.75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</row>
    <row r="686" spans="1:25" ht="12.75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</row>
    <row r="687" spans="1:25" ht="12.75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</row>
    <row r="688" spans="1:25" ht="12.75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</row>
    <row r="689" spans="1:25" ht="12.75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</row>
    <row r="690" spans="1:25" ht="12.75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</row>
    <row r="691" spans="1:25" ht="12.75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</row>
    <row r="692" spans="1:25" ht="12.75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</row>
    <row r="693" spans="1:25" ht="12.75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</row>
    <row r="694" spans="1:25" ht="12.75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</row>
    <row r="695" spans="1:25" ht="12.75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</row>
    <row r="696" spans="1:25" ht="12.75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</row>
    <row r="697" spans="1:25" ht="12.75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</row>
    <row r="698" spans="1:25" ht="12.75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</row>
    <row r="699" spans="1:25" ht="12.75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</row>
    <row r="700" spans="1:25" ht="12.75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</row>
    <row r="701" spans="1:25" ht="12.75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</row>
    <row r="702" spans="1:25" ht="12.75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</row>
    <row r="703" spans="1:25" ht="12.75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</row>
    <row r="704" spans="1:25" ht="12.75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</row>
    <row r="705" spans="1:25" ht="12.75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</row>
    <row r="706" spans="1:25" ht="12.75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</row>
    <row r="707" spans="1:25" ht="12.75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</row>
    <row r="708" spans="1:25" ht="12.75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</row>
    <row r="709" spans="1:25" ht="12.75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</row>
    <row r="710" spans="1:25" ht="12.75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</row>
    <row r="711" spans="1:25" ht="12.75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</row>
    <row r="712" spans="1:25" ht="12.75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</row>
    <row r="713" spans="1:25" ht="12.75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</row>
    <row r="714" spans="1:25" ht="12.75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</row>
    <row r="715" spans="1:25" ht="12.75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</row>
    <row r="716" spans="1:25" ht="12.75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</row>
    <row r="717" spans="1:25" ht="12.75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</row>
    <row r="718" spans="1:25" ht="12.75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</row>
    <row r="719" spans="1:25" ht="12.75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</row>
    <row r="720" spans="1:25" ht="12.75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</row>
    <row r="721" spans="1:25" ht="12.75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</row>
    <row r="722" spans="1:25" ht="12.75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</row>
    <row r="723" spans="1:25" ht="12.75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</row>
    <row r="724" spans="1:25" ht="12.75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</row>
    <row r="725" spans="1:25" ht="12.75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</row>
    <row r="726" spans="1:25" ht="12.75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</row>
    <row r="727" spans="1:25" ht="12.75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</row>
    <row r="728" spans="1:25" ht="12.75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</row>
    <row r="729" spans="1:25" ht="12.75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</row>
    <row r="730" spans="1:25" ht="12.75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</row>
    <row r="731" spans="1:25" ht="12.75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</row>
    <row r="732" spans="1:25" ht="12.75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</row>
    <row r="733" spans="1:25" ht="12.75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</row>
    <row r="734" spans="1:25" ht="12.75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</row>
    <row r="735" spans="1:25" ht="12.75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</row>
    <row r="736" spans="1:25" ht="12.75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</row>
    <row r="737" spans="1:25" ht="12.75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</row>
    <row r="738" spans="1:25" ht="12.75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</row>
    <row r="739" spans="1:25" ht="12.75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</row>
    <row r="740" spans="1:25" ht="12.75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</row>
    <row r="741" spans="1:25" ht="12.75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</row>
    <row r="742" spans="1:25" ht="12.75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</row>
    <row r="743" spans="1:25" ht="12.75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</row>
    <row r="744" spans="1:25" ht="12.75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</row>
    <row r="745" spans="1:25" ht="12.75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</row>
    <row r="746" spans="1:25" ht="12.75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</row>
    <row r="747" spans="1:25" ht="12.75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</row>
    <row r="748" spans="1:25" ht="12.75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</row>
    <row r="749" spans="1:25" ht="12.75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</row>
    <row r="750" spans="1:25" ht="12.75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</row>
    <row r="751" spans="1:25" ht="12.75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</row>
    <row r="752" spans="1:25" ht="12.75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</row>
    <row r="753" spans="1:25" ht="12.75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</row>
    <row r="754" spans="1:25" ht="12.75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</row>
    <row r="755" spans="1:25" ht="12.75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</row>
    <row r="756" spans="1:25" ht="12.75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</row>
    <row r="757" spans="1:25" ht="12.75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</row>
    <row r="758" spans="1:25" ht="12.75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</row>
    <row r="759" spans="1:25" ht="12.75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</row>
    <row r="760" spans="1:25" ht="12.75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</row>
    <row r="761" spans="1:25" ht="12.75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</row>
    <row r="762" spans="1:25" ht="12.75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</row>
    <row r="763" spans="1:25" ht="12.75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</row>
    <row r="764" spans="1:25" ht="12.75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</row>
    <row r="765" spans="1:25" ht="12.75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</row>
    <row r="766" spans="1:25" ht="12.75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</row>
    <row r="767" spans="1:25" ht="12.75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</row>
    <row r="768" spans="1:25" ht="12.75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</row>
    <row r="769" spans="1:25" ht="12.75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</row>
    <row r="770" spans="1:25" ht="12.75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</row>
    <row r="771" spans="1:25" ht="12.75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</row>
    <row r="772" spans="1:25" ht="12.75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</row>
    <row r="773" spans="1:25" ht="12.75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</row>
    <row r="774" spans="1:25" ht="12.75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</row>
    <row r="775" spans="1:25" ht="12.75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</row>
    <row r="776" spans="1:25" ht="12.75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</row>
    <row r="777" spans="1:25" ht="12.75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</row>
    <row r="778" spans="1:25" ht="12.75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</row>
    <row r="779" spans="1:25" ht="12.75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</row>
    <row r="780" spans="1:25" ht="12.75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</row>
    <row r="781" spans="1:25" ht="12.75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</row>
    <row r="782" spans="1:25" ht="12.75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</row>
    <row r="783" spans="1:25" ht="12.75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</row>
    <row r="784" spans="1:25" ht="12.75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</row>
    <row r="785" spans="1:25" ht="12.75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</row>
    <row r="786" spans="1:25" ht="12.75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</row>
    <row r="787" spans="1:25" ht="12.75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</row>
    <row r="788" spans="1:25" ht="12.75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</row>
    <row r="789" spans="1:25" ht="12.75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</row>
    <row r="790" spans="1:25" ht="12.75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</row>
    <row r="791" spans="1:25" ht="12.75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</row>
    <row r="792" spans="1:25" ht="12.75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</row>
    <row r="793" spans="1:25" ht="12.75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</row>
    <row r="794" spans="1:25" ht="12.75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</row>
    <row r="795" spans="1:25" ht="12.75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</row>
    <row r="796" spans="1:25" ht="12.75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</row>
    <row r="797" spans="1:25" ht="12.75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</row>
    <row r="798" spans="1:25" ht="12.75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</row>
    <row r="799" spans="1:25" ht="12.75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</row>
    <row r="800" spans="1:25" ht="12.75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</row>
    <row r="801" spans="1:25" ht="12.75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</row>
    <row r="802" spans="1:25" ht="12.75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</row>
    <row r="803" spans="1:25" ht="12.75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</row>
    <row r="804" spans="1:25" ht="12.75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</row>
    <row r="805" spans="1:25" ht="12.75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</row>
    <row r="806" spans="1:25" ht="12.75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</row>
    <row r="807" spans="1:25" ht="12.75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</row>
    <row r="808" spans="1:25" ht="12.75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</row>
    <row r="809" spans="1:25" ht="12.75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</row>
    <row r="810" spans="1:25" ht="12.75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</row>
    <row r="811" spans="1:25" ht="12.75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</row>
    <row r="812" spans="1:25" ht="12.75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</row>
    <row r="813" spans="1:25" ht="12.75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</row>
    <row r="814" spans="1:25" ht="12.75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</row>
    <row r="815" spans="1:25" ht="12.75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</row>
    <row r="816" spans="1:25" ht="12.75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</row>
    <row r="817" spans="1:25" ht="12.75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</row>
    <row r="818" spans="1:25" ht="12.75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</row>
    <row r="819" spans="1:25" ht="12.75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</row>
    <row r="820" spans="1:25" ht="12.75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</row>
    <row r="821" spans="1:25" ht="12.75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</row>
    <row r="822" spans="1:25" ht="12.75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</row>
    <row r="823" spans="1:25" ht="12.75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</row>
    <row r="824" spans="1:25" ht="12.75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</row>
    <row r="825" spans="1:25" ht="12.75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</row>
    <row r="826" spans="1:25" ht="12.75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</row>
    <row r="827" spans="1:25" ht="12.75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</row>
    <row r="828" spans="1:25" ht="12.75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</row>
    <row r="829" spans="1:25" ht="12.75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</row>
    <row r="830" spans="1:25" ht="12.75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</row>
    <row r="831" spans="1:25" ht="12.75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</row>
    <row r="832" spans="1:25" ht="12.75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</row>
    <row r="833" spans="1:25" ht="12.75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</row>
    <row r="834" spans="1:25" ht="12.75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</row>
    <row r="835" spans="1:25" ht="12.75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</row>
    <row r="836" spans="1:25" ht="12.75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</row>
    <row r="837" spans="1:25" ht="12.75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</row>
    <row r="838" spans="1:25" ht="12.75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</row>
    <row r="839" spans="1:25" ht="12.75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</row>
    <row r="840" spans="1:25" ht="12.75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</row>
    <row r="841" spans="1:25" ht="12.75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</row>
    <row r="842" spans="1:25" ht="12.75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</row>
    <row r="843" spans="1:25" ht="12.75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</row>
    <row r="844" spans="1:25" ht="12.75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</row>
    <row r="845" spans="1:25" ht="12.75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</row>
    <row r="846" spans="1:25" ht="12.75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</row>
    <row r="847" spans="1:25" ht="12.75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</row>
    <row r="848" spans="1:25" ht="12.75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</row>
    <row r="849" spans="1:25" ht="12.75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</row>
    <row r="850" spans="1:25" ht="12.75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</row>
    <row r="851" spans="1:25" ht="12.75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</row>
    <row r="852" spans="1:25" ht="12.75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</row>
    <row r="853" spans="1:25" ht="12.75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</row>
    <row r="854" spans="1:25" ht="12.75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</row>
    <row r="855" spans="1:25" ht="12.75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</row>
    <row r="856" spans="1:25" ht="12.75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</row>
    <row r="857" spans="1:25" ht="12.75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</row>
    <row r="858" spans="1:25" ht="12.75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</row>
    <row r="859" spans="1:25" ht="12.75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</row>
    <row r="860" spans="1:25" ht="12.75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</row>
    <row r="861" spans="1:25" ht="12.75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</row>
    <row r="862" spans="1:25" ht="12.75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</row>
    <row r="863" spans="1:25" ht="12.75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</row>
    <row r="864" spans="1:25" ht="12.75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</row>
    <row r="865" spans="1:25" ht="12.75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</row>
    <row r="866" spans="1:25" ht="12.75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</row>
    <row r="867" spans="1:25" ht="12.75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</row>
    <row r="868" spans="1:25" ht="12.75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</row>
    <row r="869" spans="1:25" ht="12.75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</row>
    <row r="870" spans="1:25" ht="12.75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</row>
    <row r="871" spans="1:25" ht="12.75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</row>
    <row r="872" spans="1:25" ht="12.75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</row>
    <row r="873" spans="1:25" ht="12.75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</row>
    <row r="874" spans="1:25" ht="12.75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</row>
    <row r="875" spans="1:25" ht="12.75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</row>
    <row r="876" spans="1:25" ht="12.75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</row>
    <row r="877" spans="1:25" ht="12.75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</row>
    <row r="878" spans="1:25" ht="12.75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</row>
    <row r="879" spans="1:25" ht="12.75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</row>
    <row r="880" spans="1:25" ht="12.75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</row>
    <row r="881" spans="1:25" ht="12.75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</row>
    <row r="882" spans="1:25" ht="12.75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</row>
    <row r="883" spans="1:25" ht="12.75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</row>
    <row r="884" spans="1:25" ht="12.75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</row>
    <row r="885" spans="1:25" ht="12.75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</row>
    <row r="886" spans="1:25" ht="12.75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</row>
    <row r="887" spans="1:25" ht="12.75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</row>
    <row r="888" spans="1:25" ht="12.75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</row>
    <row r="889" spans="1:25" ht="12.75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</row>
    <row r="890" spans="1:25" ht="12.75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</row>
    <row r="891" spans="1:25" ht="12.75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</row>
    <row r="892" spans="1:25" ht="12.75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</row>
    <row r="893" spans="1:25" ht="12.75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</row>
    <row r="894" spans="1:25" ht="12.75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</row>
    <row r="895" spans="1:25" ht="12.75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</row>
    <row r="896" spans="1:25" ht="12.75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</row>
    <row r="897" spans="1:25" ht="12.75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</row>
    <row r="898" spans="1:25" ht="12.75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</row>
    <row r="899" spans="1:25" ht="12.75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</row>
    <row r="900" spans="1:25" ht="12.75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</row>
    <row r="901" spans="1:25" ht="12.75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</row>
    <row r="902" spans="1:25" ht="12.75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</row>
    <row r="903" spans="1:25" ht="12.75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</row>
    <row r="904" spans="1:25" ht="12.75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</row>
    <row r="905" spans="1:25" ht="12.75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</row>
    <row r="906" spans="1:25" ht="12.75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</row>
    <row r="907" spans="1:25" ht="12.75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</row>
    <row r="908" spans="1:25" ht="12.75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</row>
    <row r="909" spans="1:25" ht="12.75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</row>
    <row r="910" spans="1:25" ht="12.75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</row>
    <row r="911" spans="1:25" ht="12.75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</row>
    <row r="912" spans="1:25" ht="12.75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</row>
    <row r="913" spans="1:25" ht="12.75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</row>
    <row r="914" spans="1:25" ht="12.75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</row>
    <row r="915" spans="1:25" ht="12.75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</row>
    <row r="916" spans="1:25" ht="12.75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</row>
    <row r="917" spans="1:25" ht="12.75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</row>
    <row r="918" spans="1:25" ht="12.75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</row>
    <row r="919" spans="1:25" ht="12.75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</row>
    <row r="920" spans="1:25" ht="12.75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</row>
    <row r="921" spans="1:25" ht="12.75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</row>
    <row r="922" spans="1:25" ht="12.75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</row>
    <row r="923" spans="1:25" ht="12.75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</row>
    <row r="924" spans="1:25" ht="12.75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</row>
    <row r="925" spans="1:25" ht="12.75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</row>
    <row r="926" spans="1:25" ht="12.75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</row>
    <row r="927" spans="1:25" ht="12.75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</row>
    <row r="928" spans="1:25" ht="12.75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</row>
    <row r="929" spans="1:25" ht="12.75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</row>
    <row r="930" spans="1:25" ht="12.75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</row>
    <row r="931" spans="1:25" ht="12.75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</row>
    <row r="932" spans="1:25" ht="12.75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</row>
    <row r="933" spans="1:25" ht="12.75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</row>
    <row r="934" spans="1:25" ht="12.75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</row>
    <row r="935" spans="1:25" ht="12.75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</row>
    <row r="936" spans="1:25" ht="12.75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</row>
    <row r="937" spans="1:25" ht="12.75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</row>
    <row r="938" spans="1:25" ht="12.75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</row>
    <row r="939" spans="1:25" ht="12.75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</row>
    <row r="940" spans="1:25" ht="12.75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</row>
    <row r="941" spans="1:25" ht="12.75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</row>
    <row r="942" spans="1:25" ht="12.75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</row>
    <row r="943" spans="1:25" ht="12.75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</row>
    <row r="944" spans="1:25" ht="12.75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</row>
    <row r="945" spans="1:25" ht="12.75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</row>
    <row r="946" spans="1:25" ht="12.75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</row>
    <row r="947" spans="1:25" ht="12.75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</row>
    <row r="948" spans="1:25" ht="12.75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</row>
    <row r="949" spans="1:25" ht="12.75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</row>
    <row r="950" spans="1:25" ht="12.75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</row>
    <row r="951" spans="1:25" ht="12.75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</row>
    <row r="952" spans="1:25" ht="12.75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</row>
    <row r="953" spans="1:25" ht="12.75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</row>
    <row r="954" spans="1:25" ht="12.75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</row>
    <row r="955" spans="1:25" ht="12.75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</row>
  </sheetData>
  <mergeCells count="2">
    <mergeCell ref="B1:D1"/>
    <mergeCell ref="K1:M1"/>
  </mergeCells>
  <conditionalFormatting sqref="K3:K11">
    <cfRule type="colorScale" priority="1">
      <colorScale>
        <cfvo type="min"/>
        <cfvo type="max"/>
        <color rgb="FFFFFFFF"/>
        <color rgb="FF57BB8A"/>
      </colorScale>
    </cfRule>
  </conditionalFormatting>
  <conditionalFormatting sqref="L3:L11">
    <cfRule type="colorScale" priority="2">
      <colorScale>
        <cfvo type="min"/>
        <cfvo type="max"/>
        <color rgb="FFFFFFFF"/>
        <color rgb="FF57BB8A"/>
      </colorScale>
    </cfRule>
  </conditionalFormatting>
  <conditionalFormatting sqref="B3:B11">
    <cfRule type="colorScale" priority="3">
      <colorScale>
        <cfvo type="min"/>
        <cfvo type="max"/>
        <color rgb="FFFFFFFF"/>
        <color rgb="FF57BB8A"/>
      </colorScale>
    </cfRule>
  </conditionalFormatting>
  <conditionalFormatting sqref="C3:C11">
    <cfRule type="colorScale" priority="4">
      <colorScale>
        <cfvo type="min"/>
        <cfvo type="max"/>
        <color rgb="FFFFFFFF"/>
        <color rgb="FF57BB8A"/>
      </colorScale>
    </cfRule>
  </conditionalFormatting>
  <conditionalFormatting sqref="D3:D11">
    <cfRule type="colorScale" priority="5">
      <colorScale>
        <cfvo type="min"/>
        <cfvo type="max"/>
        <color rgb="FFFFFFFF"/>
        <color rgb="FF57BB8A"/>
      </colorScale>
    </cfRule>
  </conditionalFormatting>
  <conditionalFormatting sqref="M3:M11">
    <cfRule type="colorScale" priority="6">
      <colorScale>
        <cfvo type="min"/>
        <cfvo type="max"/>
        <color rgb="FFFFFFFF"/>
        <color rgb="FF57BB8A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data_table</vt:lpstr>
      <vt:lpstr>waterbirdmetric</vt:lpstr>
      <vt:lpstr>swing_weighting</vt:lpstr>
      <vt:lpstr>math_stuff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Becky Longenecker</cp:lastModifiedBy>
  <dcterms:modified xsi:type="dcterms:W3CDTF">2017-09-21T13:29:51Z</dcterms:modified>
</cp:coreProperties>
</file>