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465" tabRatio="383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<sst xmlns="http://schemas.openxmlformats.org/spreadsheetml/2006/main" count="118" uniqueCount="109">
  <si>
    <t>c=Pocillopora</t>
  </si>
  <si>
    <t>rb=Porites - lobe</t>
  </si>
  <si>
    <t>m=Montipora</t>
  </si>
  <si>
    <t>con't</t>
  </si>
  <si>
    <t>transect sums</t>
  </si>
  <si>
    <t>size class sums (cm)</t>
  </si>
  <si>
    <t>0-5</t>
  </si>
  <si>
    <t xml:space="preserve">6-10 </t>
  </si>
  <si>
    <t>11-20</t>
  </si>
  <si>
    <t xml:space="preserve">21-40 </t>
  </si>
  <si>
    <t>41-80</t>
  </si>
  <si>
    <t xml:space="preserve">81-160 </t>
  </si>
  <si>
    <t xml:space="preserve">&gt; 160 </t>
  </si>
  <si>
    <t>Total # corals/transect</t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</si>
  <si>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</si>
  <si>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Total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</si>
  <si>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Mean percent coral cover (%)</t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</si>
  <si>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</si>
  <si>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Total # photo-quadrat/transect: 24</t>
  </si>
  <si>
    <t>Photo-quadrat position on</t>
  </si>
  <si>
    <t>total number</t>
  </si>
  <si>
    <t>transect line (meter interval)</t>
  </si>
  <si>
    <t>of corals</t>
  </si>
  <si>
    <t>site number: MAR P4</t>
  </si>
  <si>
    <t>survey date: 09-16-02</t>
  </si>
  <si>
    <t>Northwestern Hawaiian Islands (NWHI) photo-quadrat monitoring data table</t>
  </si>
  <si>
    <t xml:space="preserve">Notes and definitions for the Northwestern Hawaiian Islands (NWHI) photo-quadrat monitoring data table. </t>
  </si>
  <si>
    <t>Notes:</t>
  </si>
  <si>
    <t>If coral type or invertebrate type is not shown, this indicates it was not present in the transect and therefore the blank columns have been deleted to decrease size of spreadsheet</t>
  </si>
  <si>
    <t>Estimated diameters of corals are available for a few transects only</t>
  </si>
  <si>
    <t>(%) Percent bleached corals available for a few transects only</t>
  </si>
  <si>
    <t>Scanned images are viewed and corals measured at 0.25 scale</t>
  </si>
  <si>
    <t>Definitions:</t>
  </si>
  <si>
    <r>
      <t xml:space="preserve">site number </t>
    </r>
    <r>
      <rPr>
        <sz val="10"/>
        <rFont val="Arial"/>
        <family val="2"/>
      </rPr>
      <t>is 3-letter island or atoll code and assigned transect code (i.e. FFS P11)</t>
    </r>
  </si>
  <si>
    <r>
      <t>site name</t>
    </r>
    <r>
      <rPr>
        <sz val="10"/>
        <rFont val="Arial"/>
        <family val="2"/>
      </rPr>
      <t xml:space="preserve"> is place or cardinal point name of transect</t>
    </r>
  </si>
  <si>
    <r>
      <t xml:space="preserve">survey date </t>
    </r>
    <r>
      <rPr>
        <sz val="10"/>
        <rFont val="Arial"/>
        <family val="2"/>
      </rPr>
      <t>is date transect was surveyed</t>
    </r>
  </si>
  <si>
    <r>
      <t>location</t>
    </r>
    <r>
      <rPr>
        <sz val="10"/>
        <rFont val="Arial"/>
        <family val="2"/>
      </rPr>
      <t xml:space="preserve"> is GPS (global positioning system) coordinates of transect</t>
    </r>
  </si>
  <si>
    <r>
      <t xml:space="preserve">Coral types: </t>
    </r>
    <r>
      <rPr>
        <sz val="10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</si>
  <si>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Acropora</t>
    </r>
  </si>
  <si>
    <r>
      <t>c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Pocillopora</t>
    </r>
  </si>
  <si>
    <r>
      <t>f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Fungia/Cycloseris/Diaseris</t>
    </r>
  </si>
  <si>
    <r>
      <t>l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Leptastrea/Cyphastrea</t>
    </r>
  </si>
  <si>
    <r>
      <t>m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Montipora</t>
    </r>
  </si>
  <si>
    <r>
      <t>o</t>
    </r>
    <r>
      <rPr>
        <sz val="10"/>
        <rFont val="Arial"/>
        <family val="2"/>
      </rPr>
      <t>=other stony corals (</t>
    </r>
    <r>
      <rPr>
        <i/>
        <sz val="10"/>
        <rFont val="Arial"/>
        <family val="2"/>
      </rPr>
      <t>Balanophyllia, Tubastraea, Cladopsammia, Culicia</t>
    </r>
    <r>
      <rPr>
        <sz val="10"/>
        <rFont val="Arial"/>
        <family val="2"/>
      </rPr>
      <t>)</t>
    </r>
  </si>
  <si>
    <r>
      <t>p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Psammocora/Coscinaraea</t>
    </r>
  </si>
  <si>
    <r>
      <t>r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Porites</t>
    </r>
  </si>
  <si>
    <r>
      <t>rg</t>
    </r>
    <r>
      <rPr>
        <sz val="10"/>
        <rFont val="Arial"/>
        <family val="0"/>
      </rPr>
      <t>=</t>
    </r>
    <r>
      <rPr>
        <sz val="10"/>
        <rFont val="Arial"/>
        <family val="2"/>
      </rPr>
      <t xml:space="preserve">fingercoral </t>
    </r>
    <r>
      <rPr>
        <i/>
        <sz val="10"/>
        <rFont val="Arial"/>
        <family val="2"/>
      </rPr>
      <t>Porites</t>
    </r>
  </si>
  <si>
    <r>
      <t>rb</t>
    </r>
    <r>
      <rPr>
        <sz val="10"/>
        <rFont val="Arial"/>
        <family val="0"/>
      </rPr>
      <t>=</t>
    </r>
    <r>
      <rPr>
        <sz val="10"/>
        <rFont val="Arial"/>
        <family val="2"/>
      </rPr>
      <t>lobe or massive</t>
    </r>
    <r>
      <rPr>
        <i/>
        <sz val="10"/>
        <rFont val="Arial"/>
        <family val="2"/>
      </rPr>
      <t xml:space="preserve"> Porites</t>
    </r>
  </si>
  <si>
    <r>
      <t>s</t>
    </r>
    <r>
      <rPr>
        <sz val="10"/>
        <rFont val="Arial"/>
        <family val="0"/>
      </rPr>
      <t>=</t>
    </r>
    <r>
      <rPr>
        <sz val="10"/>
        <rFont val="Arial"/>
        <family val="2"/>
      </rPr>
      <t>soft corals, zoantharian corals &amp; anemones</t>
    </r>
  </si>
  <si>
    <r>
      <t>v</t>
    </r>
    <r>
      <rPr>
        <sz val="10"/>
        <rFont val="Arial"/>
        <family val="0"/>
      </rPr>
      <t>=</t>
    </r>
    <r>
      <rPr>
        <i/>
        <sz val="10"/>
        <rFont val="Arial"/>
        <family val="2"/>
      </rPr>
      <t>Pavona/Leptoseris/Gardineroseris</t>
    </r>
  </si>
  <si>
    <t>Invertebrate types:</t>
  </si>
  <si>
    <r>
      <t>e</t>
    </r>
    <r>
      <rPr>
        <sz val="10"/>
        <rFont val="Arial"/>
        <family val="0"/>
      </rPr>
      <t>=echinoids (sea urchins)</t>
    </r>
  </si>
  <si>
    <r>
      <t>h</t>
    </r>
    <r>
      <rPr>
        <sz val="10"/>
        <rFont val="Arial"/>
        <family val="0"/>
      </rPr>
      <t>=holothuroids (sea cucumbers)</t>
    </r>
  </si>
  <si>
    <r>
      <t>y</t>
    </r>
    <r>
      <rPr>
        <sz val="10"/>
        <rFont val="Arial"/>
        <family val="0"/>
      </rPr>
      <t>=molluscs (pelecypods &amp; gastropods)</t>
    </r>
  </si>
  <si>
    <r>
      <t>z</t>
    </r>
    <r>
      <rPr>
        <sz val="10"/>
        <rFont val="Arial"/>
        <family val="0"/>
      </rPr>
      <t>=asteroids &amp; ophioroids (sea stars &amp; brittle stars)</t>
    </r>
  </si>
  <si>
    <r>
      <t>Photo-quadrat (m)</t>
    </r>
    <r>
      <rPr>
        <sz val="10"/>
        <rFont val="Arial"/>
        <family val="2"/>
      </rPr>
      <t xml:space="preserve"> is position of the photo-quadrat on transect line (meter interval). (i.e. photo-quadrat 0-1 is from meter 0 to meter 1 on transect line)</t>
    </r>
  </si>
  <si>
    <r>
      <t xml:space="preserve">Est. diameter (cm) </t>
    </r>
    <r>
      <rPr>
        <sz val="10"/>
        <rFont val="Arial"/>
        <family val="2"/>
      </rPr>
      <t>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diameter by visual estimate (by eye)</t>
    </r>
  </si>
  <si>
    <r>
      <t>Diameter (cm)</t>
    </r>
    <r>
      <rPr>
        <sz val="10"/>
        <rFont val="Arial"/>
        <family val="2"/>
      </rPr>
      <t xml:space="preserve"> is maximum diameter measured by scanning program, SigmaScan Pro 5.0</t>
    </r>
  </si>
  <si>
    <r>
      <t>% dead</t>
    </r>
    <r>
      <rPr>
        <sz val="10"/>
        <rFont val="Arial"/>
        <family val="2"/>
      </rPr>
      <t xml:space="preserve"> is proportion of the total individual coral colony that is dead</t>
    </r>
  </si>
  <si>
    <r>
      <t>Total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total area of each individual coral colony (including live and dead).  </t>
    </r>
  </si>
  <si>
    <r>
      <t>Live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area of each individual live coral colony </t>
    </r>
  </si>
  <si>
    <r>
      <t>Frequency</t>
    </r>
    <r>
      <rPr>
        <sz val="10"/>
        <rFont val="Arial"/>
        <family val="2"/>
      </rPr>
      <t xml:space="preserve"> is number of individual invertebrate type/m</t>
    </r>
    <r>
      <rPr>
        <vertAlign val="superscript"/>
        <sz val="10"/>
        <rFont val="Arial"/>
        <family val="2"/>
      </rPr>
      <t>2</t>
    </r>
  </si>
  <si>
    <r>
      <t>Quadrat sums</t>
    </r>
    <r>
      <rPr>
        <sz val="10"/>
        <rFont val="Arial"/>
        <family val="0"/>
      </rPr>
      <t xml:space="preserve"> is total number of invertebrate types in a photo-quadrat</t>
    </r>
  </si>
  <si>
    <t>Summary information</t>
  </si>
  <si>
    <r>
      <t xml:space="preserve">transect sums </t>
    </r>
    <r>
      <rPr>
        <sz val="10"/>
        <rFont val="Arial"/>
        <family val="2"/>
      </rPr>
      <t>is sum of data (i.e. diameter) for each coral type</t>
    </r>
  </si>
  <si>
    <r>
      <t>Total # corals/transect</t>
    </r>
    <r>
      <rPr>
        <sz val="10"/>
        <rFont val="Arial"/>
        <family val="2"/>
      </rPr>
      <t xml:space="preserve"> is sum of corals in transect</t>
    </r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</si>
  <si>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sum of live area in transect </t>
    </r>
  </si>
  <si>
    <t>% dead</t>
  </si>
  <si>
    <t>diameter(cm)</t>
  </si>
  <si>
    <r>
      <t>total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</si>
  <si>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live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</si>
  <si>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</si>
  <si>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</si>
  <si>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</si>
  <si>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</si>
  <si>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</si>
  <si>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</si>
  <si>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</si>
  <si>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</si>
  <si>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</si>
  <si>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</si>
  <si>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</si>
  <si>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</si>
  <si>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</si>
  <si>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</si>
  <si>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</si>
  <si>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</si>
  <si>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</si>
  <si>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</si>
  <si>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</si>
  <si>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</si>
  <si>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</si>
  <si>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</si>
  <si>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</si>
  <si>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50-51(end)</t>
  </si>
  <si>
    <t>Total # coral types/transect</t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</si>
  <si>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</si>
  <si>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Mean diameter/coral</t>
  </si>
  <si>
    <r>
      <t xml:space="preserve">size class sums (cm) </t>
    </r>
    <r>
      <rPr>
        <sz val="10"/>
        <rFont val="Arial"/>
        <family val="2"/>
      </rPr>
      <t>is sum of corals for different size classes for each coral type (0-5, 6-10, 11-20, 21-40, 41-80, 81-160, &gt;160).</t>
    </r>
  </si>
  <si>
    <r>
      <t>Total # photo-quadrats/transect</t>
    </r>
    <r>
      <rPr>
        <sz val="10"/>
        <rFont val="Arial"/>
        <family val="2"/>
      </rPr>
      <t xml:space="preserve"> is sum of photo-quadrats in transect for which data were collected</t>
    </r>
  </si>
  <si>
    <r>
      <t>Total # coral types/transect</t>
    </r>
    <r>
      <rPr>
        <sz val="10"/>
        <rFont val="Arial"/>
        <family val="2"/>
      </rPr>
      <t xml:space="preserve"> is sum of coral types in transect</t>
    </r>
  </si>
  <si>
    <r>
      <t>Total area/transect</t>
    </r>
    <r>
      <rPr>
        <sz val="10"/>
        <rFont val="Arial"/>
        <family val="2"/>
      </rPr>
      <t xml:space="preserve"> is the sum of the total quadrats multiplied by 10,000</t>
    </r>
  </si>
  <si>
    <r>
      <t xml:space="preserve">Mean percent cover coral (%) </t>
    </r>
    <r>
      <rPr>
        <sz val="10"/>
        <rFont val="Arial"/>
        <family val="2"/>
      </rPr>
      <t>is mean percent cover of live coral in transect or the ratio of the total live coral area to total quadrat area multiplied by 100</t>
    </r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</si>
  <si>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/transect </t>
    </r>
    <r>
      <rPr>
        <sz val="10"/>
        <rFont val="Arial"/>
        <family val="2"/>
      </rPr>
      <t xml:space="preserve">is total number of corals in transect divided by total number of photo-quadrats </t>
    </r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</si>
  <si>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the sum of the of coral types for all quadrats divided by the total number of quadrats</t>
    </r>
  </si>
  <si>
    <r>
      <t xml:space="preserve">Mean diameter/coral </t>
    </r>
    <r>
      <rPr>
        <sz val="10"/>
        <rFont val="Arial"/>
        <family val="2"/>
      </rPr>
      <t>is the sum of all diameters divided by the number of corals</t>
    </r>
  </si>
  <si>
    <r>
      <t>Mean invertebrate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total number of invertebrates in transect divided by total number of photo-quadrats </t>
    </r>
  </si>
  <si>
    <t>site name: NW linear reef</t>
  </si>
  <si>
    <t>location: 25.46114794N, 170.68019849W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</si>
</sst>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000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1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2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1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Alignment="1">
      <alignment/>
    </xf>
    <xf numFmtId="49" fontId="1" fillId="0" borderId="0" xfId="0" applyNumberFormat="1" applyFont="1" applyBorder="1" applyAlignment="1">
      <alignment horizontal="left"/>
    </xf>
    <xf numFmtId="1" fontId="0" fillId="0" borderId="1" xfId="0" applyNumberFormat="1" applyFont="1" applyAlignment="1">
      <alignment/>
    </xf>
    <xf numFmtId="0" fontId="0" fillId="0" borderId="1" xfId="0" applyFont="1" applyAlignment="1">
      <alignment horizontal="right"/>
    </xf>
    <xf numFmtId="0" fontId="1" fillId="0" borderId="1" xfId="0" applyFont="1" applyAlignment="1">
      <alignment horizontal="center"/>
    </xf>
    <xf numFmtId="1" fontId="0" fillId="0" borderId="26" xfId="0" applyNumberFormat="1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0" fillId="0" borderId="27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34" xfId="0" applyNumberFormat="1" applyFont="1" applyBorder="1" applyAlignment="1">
      <alignment horizontal="right"/>
    </xf>
    <xf numFmtId="1" fontId="0" fillId="0" borderId="35" xfId="0" applyNumberFormat="1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" fontId="0" fillId="0" borderId="37" xfId="0" applyNumberFormat="1" applyFont="1" applyBorder="1" applyAlignment="1">
      <alignment horizontal="right"/>
    </xf>
    <xf numFmtId="1" fontId="0" fillId="0" borderId="34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8" xfId="0" applyNumberFormat="1" applyFont="1" applyBorder="1" applyAlignment="1">
      <alignment horizontal="right"/>
    </xf>
    <xf numFmtId="49" fontId="1" fillId="0" borderId="3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1" fontId="0" fillId="0" borderId="40" xfId="0" applyNumberFormat="1" applyFont="1" applyBorder="1" applyAlignment="1">
      <alignment horizontal="right"/>
    </xf>
    <xf numFmtId="49" fontId="1" fillId="0" borderId="41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left"/>
    </xf>
    <xf numFmtId="1" fontId="0" fillId="0" borderId="43" xfId="0" applyNumberFormat="1" applyFon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44" xfId="0" applyNumberFormat="1" applyFont="1" applyBorder="1" applyAlignment="1">
      <alignment/>
    </xf>
    <xf numFmtId="1" fontId="0" fillId="0" borderId="45" xfId="0" applyNumberFormat="1" applyFont="1" applyBorder="1" applyAlignment="1">
      <alignment/>
    </xf>
    <xf numFmtId="1" fontId="0" fillId="0" borderId="25" xfId="0" applyNumberFormat="1" applyFont="1" applyBorder="1" applyAlignment="1">
      <alignment horizontal="right"/>
    </xf>
    <xf numFmtId="1" fontId="0" fillId="0" borderId="46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48" xfId="0" applyNumberFormat="1" applyFont="1" applyBorder="1" applyAlignment="1">
      <alignment/>
    </xf>
    <xf numFmtId="1" fontId="0" fillId="0" borderId="41" xfId="0" applyNumberFormat="1" applyFont="1" applyBorder="1" applyAlignment="1">
      <alignment/>
    </xf>
    <xf numFmtId="1" fontId="0" fillId="0" borderId="49" xfId="0" applyNumberFormat="1" applyFont="1" applyBorder="1" applyAlignment="1">
      <alignment/>
    </xf>
    <xf numFmtId="1" fontId="0" fillId="0" borderId="50" xfId="0" applyNumberFormat="1" applyFont="1" applyBorder="1" applyAlignment="1">
      <alignment/>
    </xf>
    <xf numFmtId="1" fontId="0" fillId="0" borderId="5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49" fontId="1" fillId="0" borderId="41" xfId="0" applyNumberFormat="1" applyFont="1" applyFill="1" applyBorder="1" applyAlignment="1">
      <alignment horizontal="left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1" fontId="0" fillId="0" borderId="54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left"/>
    </xf>
    <xf numFmtId="1" fontId="0" fillId="0" borderId="26" xfId="0" applyNumberFormat="1" applyFont="1" applyBorder="1" applyAlignment="1">
      <alignment horizontal="right"/>
    </xf>
    <xf numFmtId="1" fontId="1" fillId="0" borderId="35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45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6.00390625" style="54" customWidth="1"/>
    <col min="2" max="2" width="13.140625" style="8" customWidth="1"/>
    <col min="3" max="3" width="14.140625" style="18" customWidth="1"/>
    <col min="4" max="4" width="16.28125" style="18" customWidth="1"/>
    <col min="5" max="5" width="8.7109375" style="18" customWidth="1"/>
    <col min="6" max="6" width="15.140625" style="18" customWidth="1"/>
    <col min="7" max="7" width="14.140625" style="18" customWidth="1"/>
    <col min="8" max="8" width="16.57421875" style="18" customWidth="1"/>
    <col min="9" max="9" width="8.140625" style="18" customWidth="1"/>
    <col min="10" max="10" width="15.00390625" style="18" customWidth="1"/>
    <col min="11" max="11" width="14.57421875" style="18" customWidth="1"/>
    <col min="12" max="12" width="16.421875" style="18" customWidth="1"/>
    <col min="13" max="13" width="9.140625" style="2" customWidth="1"/>
    <col min="14" max="14" width="16.140625" style="2" customWidth="1"/>
    <col min="15" max="16384" width="9.140625" style="2" customWidth="1"/>
  </cols>
  <sheetData>
    <row r="1" spans="1:2" ht="12.75">
      <c r="A1" s="52" t="s">
        <v>25</v>
      </c>
      <c r="B1" s="12"/>
    </row>
    <row r="2" spans="1:49" s="4" customFormat="1" ht="12.75">
      <c r="A2" s="58" t="s">
        <v>23</v>
      </c>
      <c r="B2" s="6"/>
      <c r="C2" s="6"/>
      <c r="D2" s="6"/>
      <c r="E2" s="6"/>
      <c r="F2" s="6"/>
      <c r="AW2" s="1"/>
    </row>
    <row r="3" spans="1:49" s="4" customFormat="1" ht="12.75">
      <c r="A3" s="58" t="s">
        <v>107</v>
      </c>
      <c r="B3" s="6"/>
      <c r="C3" s="6"/>
      <c r="D3" s="6"/>
      <c r="E3" s="6"/>
      <c r="F3" s="6"/>
      <c r="AW3" s="1"/>
    </row>
    <row r="4" spans="1:49" s="4" customFormat="1" ht="12.75">
      <c r="A4" s="58" t="s">
        <v>24</v>
      </c>
      <c r="B4" s="6"/>
      <c r="C4" s="6"/>
      <c r="D4" s="6"/>
      <c r="E4" s="6"/>
      <c r="F4" s="6"/>
      <c r="G4" s="6"/>
      <c r="H4" s="6"/>
      <c r="I4" s="6"/>
      <c r="J4" s="6"/>
      <c r="K4" s="1"/>
      <c r="AW4" s="1"/>
    </row>
    <row r="5" spans="1:49" s="4" customFormat="1" ht="12.75">
      <c r="A5" s="52" t="s">
        <v>108</v>
      </c>
      <c r="B5" s="1"/>
      <c r="C5" s="6"/>
      <c r="D5" s="6"/>
      <c r="E5" s="6"/>
      <c r="F5" s="6"/>
      <c r="G5" s="6"/>
      <c r="H5" s="6"/>
      <c r="I5" s="6"/>
      <c r="J5" s="6"/>
      <c r="K5" s="1"/>
      <c r="AW5" s="1"/>
    </row>
    <row r="6" spans="1:14" s="1" customFormat="1" ht="12.75">
      <c r="A6" s="49" t="s">
        <v>19</v>
      </c>
      <c r="B6" s="50" t="s">
        <v>20</v>
      </c>
      <c r="C6" s="133" t="s">
        <v>0</v>
      </c>
      <c r="D6" s="134"/>
      <c r="E6" s="134"/>
      <c r="F6" s="134"/>
      <c r="G6" s="133" t="s">
        <v>1</v>
      </c>
      <c r="H6" s="134"/>
      <c r="I6" s="134"/>
      <c r="J6" s="135"/>
      <c r="K6" s="130" t="s">
        <v>2</v>
      </c>
      <c r="L6" s="131"/>
      <c r="M6" s="131"/>
      <c r="N6" s="132"/>
    </row>
    <row r="7" spans="1:14" s="40" customFormat="1" ht="15" thickBot="1">
      <c r="A7" s="85" t="s">
        <v>21</v>
      </c>
      <c r="B7" s="51" t="s">
        <v>22</v>
      </c>
      <c r="C7" s="63" t="s">
        <v>68</v>
      </c>
      <c r="D7" s="66" t="s">
        <v>69</v>
      </c>
      <c r="E7" s="67" t="s">
        <v>67</v>
      </c>
      <c r="F7" s="114" t="s">
        <v>70</v>
      </c>
      <c r="G7" s="65" t="s">
        <v>68</v>
      </c>
      <c r="H7" s="66" t="s">
        <v>69</v>
      </c>
      <c r="I7" s="67" t="s">
        <v>67</v>
      </c>
      <c r="J7" s="115" t="s">
        <v>70</v>
      </c>
      <c r="K7" s="65" t="s">
        <v>68</v>
      </c>
      <c r="L7" s="67" t="s">
        <v>69</v>
      </c>
      <c r="M7" s="67" t="s">
        <v>67</v>
      </c>
      <c r="N7" s="64" t="s">
        <v>70</v>
      </c>
    </row>
    <row r="8" spans="1:14" s="15" customFormat="1" ht="12.75">
      <c r="A8" s="96" t="s">
        <v>71</v>
      </c>
      <c r="B8" s="84">
        <v>7</v>
      </c>
      <c r="C8" s="97">
        <v>12.54211805</v>
      </c>
      <c r="D8" s="98">
        <v>99.87945998</v>
      </c>
      <c r="E8" s="72"/>
      <c r="F8" s="98">
        <v>99.87945998</v>
      </c>
      <c r="G8" s="99">
        <v>64.25678506</v>
      </c>
      <c r="H8" s="98">
        <v>1989.030858</v>
      </c>
      <c r="I8" s="72"/>
      <c r="J8" s="98">
        <v>1989.030858</v>
      </c>
      <c r="K8" s="99"/>
      <c r="L8" s="72"/>
      <c r="M8" s="72"/>
      <c r="N8" s="100"/>
    </row>
    <row r="9" spans="1:14" s="15" customFormat="1" ht="12.75">
      <c r="A9" s="88"/>
      <c r="B9" s="78"/>
      <c r="C9" s="25">
        <v>23.25822508</v>
      </c>
      <c r="D9" s="26">
        <v>242.5458052</v>
      </c>
      <c r="E9" s="19"/>
      <c r="F9" s="26">
        <v>242.5458052</v>
      </c>
      <c r="G9" s="23">
        <v>97.83936316</v>
      </c>
      <c r="H9" s="26">
        <v>3935.183221</v>
      </c>
      <c r="I9" s="19"/>
      <c r="J9" s="26">
        <v>3935.183221</v>
      </c>
      <c r="K9" s="23"/>
      <c r="L9" s="19"/>
      <c r="M9" s="19"/>
      <c r="N9" s="24"/>
    </row>
    <row r="10" spans="1:14" s="15" customFormat="1" ht="12.75">
      <c r="A10" s="89"/>
      <c r="B10" s="78"/>
      <c r="C10" s="25"/>
      <c r="D10" s="26"/>
      <c r="E10" s="19"/>
      <c r="F10" s="26"/>
      <c r="G10" s="23">
        <v>16.97010816</v>
      </c>
      <c r="H10" s="26">
        <v>132.7145612</v>
      </c>
      <c r="I10" s="19"/>
      <c r="J10" s="26">
        <v>132.7145612</v>
      </c>
      <c r="K10" s="23"/>
      <c r="L10" s="19"/>
      <c r="M10" s="19"/>
      <c r="N10" s="24"/>
    </row>
    <row r="11" spans="1:14" s="15" customFormat="1" ht="13.5" thickBot="1">
      <c r="A11" s="93"/>
      <c r="B11" s="101"/>
      <c r="C11" s="102"/>
      <c r="D11" s="103"/>
      <c r="E11" s="71"/>
      <c r="F11" s="103"/>
      <c r="G11" s="104">
        <v>13.94852087</v>
      </c>
      <c r="H11" s="103">
        <v>56.55255545</v>
      </c>
      <c r="I11" s="71"/>
      <c r="J11" s="103">
        <v>56.55255545</v>
      </c>
      <c r="K11" s="104"/>
      <c r="L11" s="71"/>
      <c r="M11" s="71"/>
      <c r="N11" s="116"/>
    </row>
    <row r="12" spans="1:14" s="15" customFormat="1" ht="12.75">
      <c r="A12" s="88" t="s">
        <v>72</v>
      </c>
      <c r="B12" s="78">
        <v>8</v>
      </c>
      <c r="C12" s="25"/>
      <c r="D12" s="26"/>
      <c r="E12" s="19"/>
      <c r="F12" s="26"/>
      <c r="G12" s="23">
        <v>79.5427057</v>
      </c>
      <c r="H12" s="26">
        <v>2080.808882</v>
      </c>
      <c r="I12" s="19"/>
      <c r="J12" s="26">
        <v>2080.808882</v>
      </c>
      <c r="K12" s="23">
        <v>51.79729677</v>
      </c>
      <c r="L12" s="19">
        <v>1392</v>
      </c>
      <c r="M12" s="19">
        <v>19</v>
      </c>
      <c r="N12" s="24">
        <f>L12-(L12*0.19)</f>
        <v>1127.52</v>
      </c>
    </row>
    <row r="13" spans="1:14" s="15" customFormat="1" ht="12.75">
      <c r="A13" s="89"/>
      <c r="B13" s="77"/>
      <c r="C13" s="29"/>
      <c r="D13" s="30"/>
      <c r="E13" s="17"/>
      <c r="F13" s="30"/>
      <c r="G13" s="27">
        <v>47.72111397</v>
      </c>
      <c r="H13" s="30">
        <v>691.8467486</v>
      </c>
      <c r="I13" s="17"/>
      <c r="J13" s="30">
        <v>691.8467486</v>
      </c>
      <c r="K13" s="27"/>
      <c r="L13" s="17"/>
      <c r="M13" s="17"/>
      <c r="N13" s="28"/>
    </row>
    <row r="14" spans="1:14" s="15" customFormat="1" ht="12.75">
      <c r="A14" s="89"/>
      <c r="B14" s="77"/>
      <c r="C14" s="29"/>
      <c r="D14" s="30"/>
      <c r="E14" s="17"/>
      <c r="F14" s="30"/>
      <c r="G14" s="27">
        <v>12.92324686</v>
      </c>
      <c r="H14" s="30">
        <v>52.91931007</v>
      </c>
      <c r="I14" s="17"/>
      <c r="J14" s="30">
        <v>52.91931007</v>
      </c>
      <c r="K14" s="27"/>
      <c r="L14" s="17"/>
      <c r="M14" s="17"/>
      <c r="N14" s="28"/>
    </row>
    <row r="15" spans="1:14" s="15" customFormat="1" ht="12.75">
      <c r="A15" s="89"/>
      <c r="B15" s="77"/>
      <c r="C15" s="29"/>
      <c r="D15" s="30"/>
      <c r="E15" s="17"/>
      <c r="F15" s="30"/>
      <c r="G15" s="27">
        <v>10.36219567</v>
      </c>
      <c r="H15" s="30">
        <v>46.92208565</v>
      </c>
      <c r="I15" s="17"/>
      <c r="J15" s="30">
        <v>46.92208565</v>
      </c>
      <c r="K15" s="27"/>
      <c r="L15" s="17"/>
      <c r="M15" s="17"/>
      <c r="N15" s="28"/>
    </row>
    <row r="16" spans="1:14" s="15" customFormat="1" ht="12.75">
      <c r="A16" s="89"/>
      <c r="B16" s="77"/>
      <c r="C16" s="29"/>
      <c r="D16" s="30"/>
      <c r="E16" s="17"/>
      <c r="F16" s="30"/>
      <c r="G16" s="27">
        <v>12.44834689</v>
      </c>
      <c r="H16" s="30">
        <v>71.40662173</v>
      </c>
      <c r="I16" s="17"/>
      <c r="J16" s="30">
        <v>71.40662173</v>
      </c>
      <c r="K16" s="27"/>
      <c r="L16" s="17"/>
      <c r="M16" s="17"/>
      <c r="N16" s="28"/>
    </row>
    <row r="17" spans="1:14" s="15" customFormat="1" ht="12.75">
      <c r="A17" s="89"/>
      <c r="B17" s="77"/>
      <c r="C17" s="29"/>
      <c r="D17" s="30"/>
      <c r="E17" s="17"/>
      <c r="F17" s="30"/>
      <c r="G17" s="27">
        <v>12.67228613</v>
      </c>
      <c r="H17" s="30">
        <v>29.69369548</v>
      </c>
      <c r="I17" s="17"/>
      <c r="J17" s="30">
        <v>29.69369548</v>
      </c>
      <c r="K17" s="27"/>
      <c r="L17" s="17"/>
      <c r="M17" s="17"/>
      <c r="N17" s="28"/>
    </row>
    <row r="18" spans="1:14" s="15" customFormat="1" ht="13.5" thickBot="1">
      <c r="A18" s="93"/>
      <c r="B18" s="80"/>
      <c r="C18" s="37"/>
      <c r="D18" s="38"/>
      <c r="E18" s="20"/>
      <c r="F18" s="38"/>
      <c r="G18" s="35">
        <v>30.50209298</v>
      </c>
      <c r="H18" s="38">
        <v>282.3304917</v>
      </c>
      <c r="I18" s="20"/>
      <c r="J18" s="38">
        <v>282.3304917</v>
      </c>
      <c r="K18" s="35"/>
      <c r="L18" s="20"/>
      <c r="M18" s="20"/>
      <c r="N18" s="36"/>
    </row>
    <row r="19" spans="1:14" s="15" customFormat="1" ht="12.75">
      <c r="A19" s="88" t="s">
        <v>73</v>
      </c>
      <c r="B19" s="78">
        <v>5</v>
      </c>
      <c r="C19" s="25"/>
      <c r="D19" s="26"/>
      <c r="E19" s="19"/>
      <c r="F19" s="26"/>
      <c r="G19" s="23">
        <v>12.48768368</v>
      </c>
      <c r="H19" s="26">
        <v>71.06222233</v>
      </c>
      <c r="I19" s="19"/>
      <c r="J19" s="26">
        <v>71.06222233</v>
      </c>
      <c r="K19" s="23">
        <v>14.74515087</v>
      </c>
      <c r="L19" s="19">
        <v>63.84614495</v>
      </c>
      <c r="M19" s="19"/>
      <c r="N19" s="24">
        <v>63.84614495</v>
      </c>
    </row>
    <row r="20" spans="1:14" s="15" customFormat="1" ht="12.75">
      <c r="A20" s="89"/>
      <c r="B20" s="77"/>
      <c r="C20" s="29"/>
      <c r="D20" s="30"/>
      <c r="E20" s="17"/>
      <c r="F20" s="30"/>
      <c r="G20" s="27">
        <v>69.71013031</v>
      </c>
      <c r="H20" s="30">
        <v>1488.474755</v>
      </c>
      <c r="I20" s="17">
        <v>20</v>
      </c>
      <c r="J20" s="30">
        <f>H20-(H20*0.2)</f>
        <v>1190.779804</v>
      </c>
      <c r="K20" s="27">
        <v>22.8230237</v>
      </c>
      <c r="L20" s="17">
        <v>179.0222371</v>
      </c>
      <c r="M20" s="17"/>
      <c r="N20" s="28">
        <v>179.0222371</v>
      </c>
    </row>
    <row r="21" spans="1:14" s="15" customFormat="1" ht="13.5" thickBot="1">
      <c r="A21" s="93"/>
      <c r="B21" s="80"/>
      <c r="C21" s="37"/>
      <c r="D21" s="38"/>
      <c r="E21" s="20"/>
      <c r="F21" s="38"/>
      <c r="G21" s="35">
        <v>118.4068949</v>
      </c>
      <c r="H21" s="38">
        <v>3353.081035</v>
      </c>
      <c r="I21" s="20">
        <v>19</v>
      </c>
      <c r="J21" s="30">
        <f>H21-(H21*0.19)</f>
        <v>2715.9956383500003</v>
      </c>
      <c r="K21" s="35"/>
      <c r="L21" s="20"/>
      <c r="M21" s="20"/>
      <c r="N21" s="36"/>
    </row>
    <row r="22" spans="1:14" s="15" customFormat="1" ht="12.75">
      <c r="A22" s="88" t="s">
        <v>74</v>
      </c>
      <c r="B22" s="78">
        <v>10</v>
      </c>
      <c r="C22" s="25">
        <v>24.10850813</v>
      </c>
      <c r="D22" s="26">
        <v>273.4628604</v>
      </c>
      <c r="E22" s="19"/>
      <c r="F22" s="26">
        <v>273.4628604</v>
      </c>
      <c r="G22" s="23">
        <v>37.1815933</v>
      </c>
      <c r="H22" s="26">
        <v>313.9154096</v>
      </c>
      <c r="I22" s="19"/>
      <c r="J22" s="26">
        <v>313.9154096</v>
      </c>
      <c r="K22" s="23">
        <v>20.24871606</v>
      </c>
      <c r="L22" s="19">
        <v>82.29425243</v>
      </c>
      <c r="M22" s="19"/>
      <c r="N22" s="24">
        <v>82.29425243</v>
      </c>
    </row>
    <row r="23" spans="1:14" s="15" customFormat="1" ht="12.75">
      <c r="A23" s="89"/>
      <c r="B23" s="77"/>
      <c r="C23" s="29">
        <v>22.49403205</v>
      </c>
      <c r="D23" s="30">
        <v>231</v>
      </c>
      <c r="E23" s="17">
        <v>57</v>
      </c>
      <c r="F23" s="30">
        <f>D23-(D23*0.57)</f>
        <v>99.33000000000001</v>
      </c>
      <c r="G23" s="27">
        <v>18.80347698</v>
      </c>
      <c r="H23" s="30">
        <v>101.0549933</v>
      </c>
      <c r="I23" s="17"/>
      <c r="J23" s="30">
        <v>101.0549933</v>
      </c>
      <c r="K23" s="27"/>
      <c r="L23" s="17"/>
      <c r="M23" s="17"/>
      <c r="N23" s="28"/>
    </row>
    <row r="24" spans="1:14" s="15" customFormat="1" ht="12.75">
      <c r="A24" s="89"/>
      <c r="B24" s="77"/>
      <c r="C24" s="29"/>
      <c r="D24" s="30"/>
      <c r="E24" s="17"/>
      <c r="F24" s="30"/>
      <c r="G24" s="27">
        <v>9.401865427</v>
      </c>
      <c r="H24" s="30">
        <v>46.58678633</v>
      </c>
      <c r="I24" s="17"/>
      <c r="J24" s="30">
        <v>46.58678633</v>
      </c>
      <c r="K24" s="27"/>
      <c r="L24" s="17"/>
      <c r="M24" s="17"/>
      <c r="N24" s="28"/>
    </row>
    <row r="25" spans="1:14" s="15" customFormat="1" ht="12.75">
      <c r="A25" s="89"/>
      <c r="B25" s="77"/>
      <c r="C25" s="29"/>
      <c r="D25" s="30"/>
      <c r="E25" s="17"/>
      <c r="F25" s="30"/>
      <c r="G25" s="27">
        <v>30.47465194</v>
      </c>
      <c r="H25" s="30">
        <v>294.6677487</v>
      </c>
      <c r="I25" s="17"/>
      <c r="J25" s="30">
        <v>294.6677487</v>
      </c>
      <c r="K25" s="27"/>
      <c r="L25" s="17"/>
      <c r="M25" s="17"/>
      <c r="N25" s="28"/>
    </row>
    <row r="26" spans="1:14" s="15" customFormat="1" ht="12.75">
      <c r="A26" s="89"/>
      <c r="B26" s="77"/>
      <c r="C26" s="29"/>
      <c r="D26" s="30"/>
      <c r="E26" s="17"/>
      <c r="F26" s="30"/>
      <c r="G26" s="27">
        <v>2.511193197</v>
      </c>
      <c r="H26" s="30">
        <v>4.243841894</v>
      </c>
      <c r="I26" s="17"/>
      <c r="J26" s="30">
        <v>4.243841894</v>
      </c>
      <c r="K26" s="27"/>
      <c r="L26" s="17"/>
      <c r="M26" s="17"/>
      <c r="N26" s="28"/>
    </row>
    <row r="27" spans="1:14" s="15" customFormat="1" ht="12.75">
      <c r="A27" s="89"/>
      <c r="B27" s="77"/>
      <c r="C27" s="29"/>
      <c r="D27" s="30"/>
      <c r="E27" s="17"/>
      <c r="F27" s="30"/>
      <c r="G27" s="27">
        <v>86.09991044</v>
      </c>
      <c r="H27" s="30">
        <v>2411.695627</v>
      </c>
      <c r="I27" s="17"/>
      <c r="J27" s="30">
        <v>2411.695627</v>
      </c>
      <c r="K27" s="27"/>
      <c r="L27" s="17"/>
      <c r="M27" s="17"/>
      <c r="N27" s="28"/>
    </row>
    <row r="28" spans="1:14" s="15" customFormat="1" ht="12.75">
      <c r="A28" s="89"/>
      <c r="B28" s="77"/>
      <c r="C28" s="29"/>
      <c r="D28" s="30"/>
      <c r="E28" s="17"/>
      <c r="F28" s="30"/>
      <c r="G28" s="27">
        <v>60.65995807</v>
      </c>
      <c r="H28" s="30">
        <v>540.820126</v>
      </c>
      <c r="I28" s="17"/>
      <c r="J28" s="30">
        <v>540.820126</v>
      </c>
      <c r="K28" s="27"/>
      <c r="L28" s="17"/>
      <c r="M28" s="17"/>
      <c r="N28" s="28"/>
    </row>
    <row r="29" spans="1:14" s="15" customFormat="1" ht="13.5" thickBot="1">
      <c r="A29" s="93"/>
      <c r="B29" s="80"/>
      <c r="C29" s="37"/>
      <c r="D29" s="38"/>
      <c r="E29" s="20"/>
      <c r="F29" s="38"/>
      <c r="G29" s="35"/>
      <c r="H29" s="38">
        <v>516.3977468</v>
      </c>
      <c r="I29" s="20"/>
      <c r="J29" s="38">
        <v>516.3977468</v>
      </c>
      <c r="K29" s="35"/>
      <c r="L29" s="20"/>
      <c r="M29" s="20"/>
      <c r="N29" s="36"/>
    </row>
    <row r="30" spans="1:14" s="15" customFormat="1" ht="12.75">
      <c r="A30" s="88" t="s">
        <v>75</v>
      </c>
      <c r="B30" s="78">
        <v>7</v>
      </c>
      <c r="C30" s="25">
        <v>34.41598031</v>
      </c>
      <c r="D30" s="26">
        <v>737</v>
      </c>
      <c r="E30" s="19">
        <v>64</v>
      </c>
      <c r="F30" s="30">
        <f>D30-(D30*0.64)</f>
        <v>265.32</v>
      </c>
      <c r="G30" s="73">
        <v>59.42155525</v>
      </c>
      <c r="H30" s="26">
        <v>1341.830309</v>
      </c>
      <c r="I30" s="19"/>
      <c r="J30" s="26">
        <v>1341.830309</v>
      </c>
      <c r="K30" s="23">
        <v>43.58861231</v>
      </c>
      <c r="L30" s="19">
        <v>470.9182195</v>
      </c>
      <c r="M30" s="19"/>
      <c r="N30" s="24">
        <v>470.9182195</v>
      </c>
    </row>
    <row r="31" spans="1:14" s="15" customFormat="1" ht="12.75">
      <c r="A31" s="89"/>
      <c r="B31" s="77"/>
      <c r="C31" s="29"/>
      <c r="D31" s="30"/>
      <c r="E31" s="17"/>
      <c r="F31" s="30"/>
      <c r="G31" s="27">
        <v>49.5507861</v>
      </c>
      <c r="H31" s="30">
        <v>791.3767163</v>
      </c>
      <c r="I31" s="17"/>
      <c r="J31" s="30">
        <v>791.3767163</v>
      </c>
      <c r="K31" s="27">
        <v>23.27137092</v>
      </c>
      <c r="L31" s="17">
        <v>160.5602488</v>
      </c>
      <c r="M31" s="17"/>
      <c r="N31" s="28">
        <v>160.5602488</v>
      </c>
    </row>
    <row r="32" spans="1:14" s="15" customFormat="1" ht="13.5" thickBot="1">
      <c r="A32" s="93"/>
      <c r="B32" s="80"/>
      <c r="C32" s="37"/>
      <c r="D32" s="38"/>
      <c r="E32" s="20"/>
      <c r="F32" s="38"/>
      <c r="G32" s="35">
        <v>39.44899558</v>
      </c>
      <c r="H32" s="38">
        <v>641.9952523</v>
      </c>
      <c r="I32" s="20"/>
      <c r="J32" s="38">
        <v>641.9952523</v>
      </c>
      <c r="K32" s="35">
        <v>28.11893658</v>
      </c>
      <c r="L32" s="20">
        <v>298.7278219</v>
      </c>
      <c r="M32" s="20"/>
      <c r="N32" s="36">
        <v>298.7278219</v>
      </c>
    </row>
    <row r="33" spans="1:14" s="15" customFormat="1" ht="12.75">
      <c r="A33" s="88" t="s">
        <v>76</v>
      </c>
      <c r="B33" s="78">
        <v>5</v>
      </c>
      <c r="C33" s="25">
        <v>26.62585676</v>
      </c>
      <c r="D33" s="26">
        <v>484.7028492</v>
      </c>
      <c r="E33" s="19"/>
      <c r="F33" s="26">
        <v>484.7028492</v>
      </c>
      <c r="G33" s="23">
        <v>45.2949835</v>
      </c>
      <c r="H33" s="26">
        <v>535.3911324</v>
      </c>
      <c r="I33" s="19"/>
      <c r="J33" s="26">
        <v>535.3911324</v>
      </c>
      <c r="K33" s="23">
        <v>16.35660859</v>
      </c>
      <c r="L33" s="19">
        <v>113.9971874</v>
      </c>
      <c r="M33" s="19"/>
      <c r="N33" s="24">
        <v>113.9971874</v>
      </c>
    </row>
    <row r="34" spans="1:14" s="15" customFormat="1" ht="13.5" thickBot="1">
      <c r="A34" s="93"/>
      <c r="B34" s="80"/>
      <c r="C34" s="37">
        <v>24.14054789</v>
      </c>
      <c r="D34" s="38">
        <v>356.6547379</v>
      </c>
      <c r="E34" s="20"/>
      <c r="F34" s="38">
        <v>356.6547379</v>
      </c>
      <c r="G34" s="35">
        <v>106.8031433</v>
      </c>
      <c r="H34" s="38">
        <v>3677.262074</v>
      </c>
      <c r="I34" s="20">
        <v>18</v>
      </c>
      <c r="J34" s="30">
        <f>H34-(H34*0.18)</f>
        <v>3015.3549006800004</v>
      </c>
      <c r="K34" s="35"/>
      <c r="L34" s="20"/>
      <c r="M34" s="20"/>
      <c r="N34" s="36"/>
    </row>
    <row r="35" spans="1:14" s="15" customFormat="1" ht="12.75">
      <c r="A35" s="88" t="s">
        <v>77</v>
      </c>
      <c r="B35" s="78">
        <v>13</v>
      </c>
      <c r="C35" s="25">
        <v>13.09979824</v>
      </c>
      <c r="D35" s="26">
        <v>91.70438555</v>
      </c>
      <c r="E35" s="19"/>
      <c r="F35" s="26">
        <v>91.70438555</v>
      </c>
      <c r="G35" s="23">
        <v>12.61532169</v>
      </c>
      <c r="H35" s="26">
        <v>93.57234991</v>
      </c>
      <c r="I35" s="19"/>
      <c r="J35" s="26">
        <v>93.57234991</v>
      </c>
      <c r="K35" s="23">
        <v>7.81829288</v>
      </c>
      <c r="L35" s="19">
        <v>29.87159944</v>
      </c>
      <c r="M35" s="19"/>
      <c r="N35" s="24">
        <v>29.87159944</v>
      </c>
    </row>
    <row r="36" spans="1:14" s="15" customFormat="1" ht="12.75">
      <c r="A36" s="89"/>
      <c r="B36" s="77"/>
      <c r="C36" s="29">
        <v>24.29876048</v>
      </c>
      <c r="D36" s="30">
        <v>281.8779315</v>
      </c>
      <c r="E36" s="17"/>
      <c r="F36" s="30">
        <v>281.8779315</v>
      </c>
      <c r="G36" s="27"/>
      <c r="H36" s="30">
        <v>1352.638368</v>
      </c>
      <c r="I36" s="17"/>
      <c r="J36" s="30">
        <v>1352.638368</v>
      </c>
      <c r="K36" s="27">
        <v>16.29494794</v>
      </c>
      <c r="L36" s="17">
        <v>71.31507974</v>
      </c>
      <c r="M36" s="17"/>
      <c r="N36" s="28">
        <v>71.31507974</v>
      </c>
    </row>
    <row r="37" spans="1:14" s="15" customFormat="1" ht="12.75">
      <c r="A37" s="89"/>
      <c r="B37" s="77"/>
      <c r="C37" s="29">
        <v>24.85993833</v>
      </c>
      <c r="D37" s="30">
        <v>265.8049953</v>
      </c>
      <c r="E37" s="17"/>
      <c r="F37" s="30">
        <v>265.8049953</v>
      </c>
      <c r="G37" s="27">
        <v>38.17469964</v>
      </c>
      <c r="H37" s="30">
        <v>429.0671904</v>
      </c>
      <c r="I37" s="17"/>
      <c r="J37" s="30">
        <v>429.0671904</v>
      </c>
      <c r="K37" s="27">
        <v>7.407971975</v>
      </c>
      <c r="L37" s="17">
        <v>15.49777205</v>
      </c>
      <c r="M37" s="17"/>
      <c r="N37" s="28">
        <v>15.49777205</v>
      </c>
    </row>
    <row r="38" spans="1:14" s="15" customFormat="1" ht="12.75">
      <c r="A38" s="89"/>
      <c r="B38" s="77"/>
      <c r="C38" s="29">
        <v>16.57237241</v>
      </c>
      <c r="D38" s="30">
        <v>119.5444418</v>
      </c>
      <c r="E38" s="17"/>
      <c r="F38" s="30">
        <v>119.5444418</v>
      </c>
      <c r="G38" s="27">
        <v>41.78577098</v>
      </c>
      <c r="H38" s="30">
        <v>762.4196764</v>
      </c>
      <c r="I38" s="17"/>
      <c r="J38" s="30">
        <v>762.4196764</v>
      </c>
      <c r="K38" s="27"/>
      <c r="L38" s="17"/>
      <c r="M38" s="17"/>
      <c r="N38" s="28"/>
    </row>
    <row r="39" spans="1:14" s="15" customFormat="1" ht="12.75">
      <c r="A39" s="89"/>
      <c r="B39" s="77"/>
      <c r="C39" s="29">
        <v>10.34671006</v>
      </c>
      <c r="D39" s="30">
        <v>41.14270638</v>
      </c>
      <c r="E39" s="17"/>
      <c r="F39" s="30">
        <v>41.14270638</v>
      </c>
      <c r="G39" s="27"/>
      <c r="H39" s="30"/>
      <c r="I39" s="17"/>
      <c r="J39" s="30"/>
      <c r="K39" s="27"/>
      <c r="L39" s="17"/>
      <c r="M39" s="17"/>
      <c r="N39" s="28"/>
    </row>
    <row r="40" spans="1:14" s="15" customFormat="1" ht="12.75">
      <c r="A40" s="89"/>
      <c r="B40" s="77"/>
      <c r="C40" s="29">
        <v>12.22531207</v>
      </c>
      <c r="D40" s="30">
        <v>63.87488274</v>
      </c>
      <c r="E40" s="17"/>
      <c r="F40" s="30">
        <v>63.87488274</v>
      </c>
      <c r="G40" s="27"/>
      <c r="H40" s="30"/>
      <c r="I40" s="17"/>
      <c r="J40" s="30"/>
      <c r="K40" s="27"/>
      <c r="L40" s="17"/>
      <c r="M40" s="17"/>
      <c r="N40" s="28"/>
    </row>
    <row r="41" spans="1:14" s="15" customFormat="1" ht="13.5" thickBot="1">
      <c r="A41" s="93"/>
      <c r="B41" s="80"/>
      <c r="C41" s="37">
        <v>5.08280403</v>
      </c>
      <c r="D41" s="38">
        <v>17.12300657</v>
      </c>
      <c r="E41" s="20"/>
      <c r="F41" s="38">
        <v>17.12300657</v>
      </c>
      <c r="G41" s="35"/>
      <c r="H41" s="38"/>
      <c r="I41" s="20"/>
      <c r="J41" s="38"/>
      <c r="K41" s="35"/>
      <c r="L41" s="20"/>
      <c r="M41" s="20"/>
      <c r="N41" s="36"/>
    </row>
    <row r="42" spans="1:14" s="15" customFormat="1" ht="12.75">
      <c r="A42" s="88" t="s">
        <v>78</v>
      </c>
      <c r="B42" s="78">
        <v>15</v>
      </c>
      <c r="C42" s="25"/>
      <c r="D42" s="26"/>
      <c r="E42" s="19"/>
      <c r="F42" s="26"/>
      <c r="G42" s="23">
        <v>67.6503274</v>
      </c>
      <c r="H42" s="26">
        <v>1405.496071</v>
      </c>
      <c r="I42" s="19"/>
      <c r="J42" s="26">
        <v>1405.496071</v>
      </c>
      <c r="K42" s="23">
        <v>3.281190066</v>
      </c>
      <c r="L42" s="19">
        <v>5.388015717</v>
      </c>
      <c r="M42" s="19"/>
      <c r="N42" s="24">
        <v>5.388015717</v>
      </c>
    </row>
    <row r="43" spans="1:14" s="15" customFormat="1" ht="12.75">
      <c r="A43" s="89"/>
      <c r="B43" s="77"/>
      <c r="C43" s="29"/>
      <c r="D43" s="30"/>
      <c r="E43" s="17"/>
      <c r="F43" s="30"/>
      <c r="G43" s="27">
        <v>32.55492563</v>
      </c>
      <c r="H43" s="30">
        <v>599.4941061</v>
      </c>
      <c r="I43" s="17"/>
      <c r="J43" s="30">
        <v>599.4941061</v>
      </c>
      <c r="K43" s="27">
        <v>14.04175642</v>
      </c>
      <c r="L43" s="17">
        <v>73.23182711</v>
      </c>
      <c r="M43" s="17"/>
      <c r="N43" s="28">
        <v>73.23182711</v>
      </c>
    </row>
    <row r="44" spans="1:14" s="15" customFormat="1" ht="12.75">
      <c r="A44" s="89"/>
      <c r="B44" s="77"/>
      <c r="C44" s="29"/>
      <c r="D44" s="30"/>
      <c r="E44" s="17"/>
      <c r="F44" s="30"/>
      <c r="G44" s="27">
        <v>18.73819209</v>
      </c>
      <c r="H44" s="30">
        <v>179.1011788</v>
      </c>
      <c r="I44" s="17"/>
      <c r="J44" s="30">
        <v>179.1011788</v>
      </c>
      <c r="K44" s="27">
        <v>7.147065838</v>
      </c>
      <c r="L44" s="17">
        <v>22.02848723</v>
      </c>
      <c r="M44" s="17"/>
      <c r="N44" s="28">
        <v>22.02848723</v>
      </c>
    </row>
    <row r="45" spans="1:14" s="15" customFormat="1" ht="12.75">
      <c r="A45" s="89"/>
      <c r="B45" s="77"/>
      <c r="C45" s="29"/>
      <c r="D45" s="30"/>
      <c r="E45" s="17"/>
      <c r="F45" s="30"/>
      <c r="G45" s="27">
        <v>29</v>
      </c>
      <c r="H45" s="30">
        <v>352.5294695</v>
      </c>
      <c r="I45" s="17"/>
      <c r="J45" s="30">
        <v>352.5294695</v>
      </c>
      <c r="K45" s="27">
        <v>8.525934087</v>
      </c>
      <c r="L45" s="17">
        <v>14.3172888</v>
      </c>
      <c r="M45" s="17"/>
      <c r="N45" s="28">
        <v>14.3172888</v>
      </c>
    </row>
    <row r="46" spans="1:14" s="15" customFormat="1" ht="12.75">
      <c r="A46" s="89"/>
      <c r="B46" s="77"/>
      <c r="C46" s="29"/>
      <c r="D46" s="30"/>
      <c r="E46" s="17"/>
      <c r="F46" s="30"/>
      <c r="G46" s="27">
        <v>13.94083062</v>
      </c>
      <c r="H46" s="30">
        <v>82.73575639</v>
      </c>
      <c r="I46" s="17"/>
      <c r="J46" s="30">
        <v>82.73575639</v>
      </c>
      <c r="K46" s="27">
        <v>3.173131305</v>
      </c>
      <c r="L46" s="17">
        <v>4.45481336</v>
      </c>
      <c r="M46" s="17"/>
      <c r="N46" s="28">
        <v>4.45481336</v>
      </c>
    </row>
    <row r="47" spans="1:14" s="15" customFormat="1" ht="12.75">
      <c r="A47" s="89"/>
      <c r="B47" s="77"/>
      <c r="C47" s="29"/>
      <c r="D47" s="30"/>
      <c r="E47" s="17"/>
      <c r="F47" s="30"/>
      <c r="G47" s="27">
        <v>12.11296696</v>
      </c>
      <c r="H47" s="30">
        <v>93.5805501</v>
      </c>
      <c r="I47" s="17"/>
      <c r="J47" s="30">
        <v>93.5805501</v>
      </c>
      <c r="K47" s="27"/>
      <c r="L47" s="17"/>
      <c r="M47" s="17"/>
      <c r="N47" s="28"/>
    </row>
    <row r="48" spans="1:14" s="15" customFormat="1" ht="12.75">
      <c r="A48" s="89"/>
      <c r="B48" s="77"/>
      <c r="C48" s="29"/>
      <c r="D48" s="30"/>
      <c r="E48" s="17"/>
      <c r="F48" s="30"/>
      <c r="G48" s="27"/>
      <c r="H48" s="30">
        <v>83.65913556</v>
      </c>
      <c r="I48" s="17"/>
      <c r="J48" s="30">
        <v>83.65913556</v>
      </c>
      <c r="K48" s="27"/>
      <c r="L48" s="17"/>
      <c r="M48" s="17"/>
      <c r="N48" s="28"/>
    </row>
    <row r="49" spans="1:14" s="15" customFormat="1" ht="12.75">
      <c r="A49" s="89"/>
      <c r="B49" s="77"/>
      <c r="C49" s="29"/>
      <c r="D49" s="30"/>
      <c r="E49" s="17"/>
      <c r="F49" s="30"/>
      <c r="G49" s="27">
        <v>5.363505437</v>
      </c>
      <c r="H49" s="30">
        <v>11.22298625</v>
      </c>
      <c r="I49" s="17"/>
      <c r="J49" s="30">
        <v>11.22298625</v>
      </c>
      <c r="K49" s="27"/>
      <c r="L49" s="17"/>
      <c r="M49" s="17"/>
      <c r="N49" s="28"/>
    </row>
    <row r="50" spans="1:14" s="15" customFormat="1" ht="12.75">
      <c r="A50" s="89"/>
      <c r="B50" s="77"/>
      <c r="C50" s="29"/>
      <c r="D50" s="30"/>
      <c r="E50" s="17"/>
      <c r="F50" s="30"/>
      <c r="G50" s="27">
        <v>6.453703952</v>
      </c>
      <c r="H50" s="30">
        <v>14.00294695</v>
      </c>
      <c r="I50" s="17"/>
      <c r="J50" s="30">
        <v>14.00294695</v>
      </c>
      <c r="K50" s="27"/>
      <c r="L50" s="17"/>
      <c r="M50" s="17"/>
      <c r="N50" s="28"/>
    </row>
    <row r="51" spans="1:14" s="15" customFormat="1" ht="12.75">
      <c r="A51" s="89"/>
      <c r="B51" s="77"/>
      <c r="C51" s="29"/>
      <c r="D51" s="30"/>
      <c r="E51" s="17"/>
      <c r="F51" s="30"/>
      <c r="G51" s="27">
        <v>5.622366225</v>
      </c>
      <c r="H51" s="30">
        <v>15.8497053</v>
      </c>
      <c r="I51" s="17"/>
      <c r="J51" s="30">
        <v>15.8497053</v>
      </c>
      <c r="K51" s="27"/>
      <c r="L51" s="17"/>
      <c r="M51" s="17"/>
      <c r="N51" s="28"/>
    </row>
    <row r="52" spans="1:14" s="15" customFormat="1" ht="13.5" thickBot="1">
      <c r="A52" s="93"/>
      <c r="B52" s="80"/>
      <c r="C52" s="37"/>
      <c r="D52" s="38"/>
      <c r="E52" s="20"/>
      <c r="F52" s="38"/>
      <c r="G52" s="35">
        <v>30.9</v>
      </c>
      <c r="H52" s="38">
        <v>225.1</v>
      </c>
      <c r="I52" s="20"/>
      <c r="J52" s="38">
        <v>225.1</v>
      </c>
      <c r="K52" s="35"/>
      <c r="L52" s="20"/>
      <c r="M52" s="20"/>
      <c r="N52" s="36"/>
    </row>
    <row r="53" spans="1:14" s="15" customFormat="1" ht="12.75">
      <c r="A53" s="88" t="s">
        <v>79</v>
      </c>
      <c r="B53" s="78">
        <v>6</v>
      </c>
      <c r="C53" s="25"/>
      <c r="D53" s="26"/>
      <c r="E53" s="19"/>
      <c r="F53" s="26"/>
      <c r="G53" s="23">
        <v>45.61202819</v>
      </c>
      <c r="H53" s="26">
        <v>776.399623</v>
      </c>
      <c r="I53" s="19"/>
      <c r="J53" s="26">
        <v>776.399623</v>
      </c>
      <c r="K53" s="23">
        <v>32.99672962</v>
      </c>
      <c r="L53" s="19">
        <v>418.2610745</v>
      </c>
      <c r="M53" s="19"/>
      <c r="N53" s="24">
        <v>418.2610745</v>
      </c>
    </row>
    <row r="54" spans="1:14" s="15" customFormat="1" ht="12.75">
      <c r="A54" s="89"/>
      <c r="B54" s="77"/>
      <c r="C54" s="29"/>
      <c r="D54" s="30"/>
      <c r="E54" s="17"/>
      <c r="F54" s="30"/>
      <c r="G54" s="27">
        <v>38.84088715</v>
      </c>
      <c r="H54" s="30">
        <v>758.99623</v>
      </c>
      <c r="I54" s="17"/>
      <c r="J54" s="30">
        <v>758.99623</v>
      </c>
      <c r="K54" s="27"/>
      <c r="L54" s="17"/>
      <c r="M54" s="17"/>
      <c r="N54" s="28"/>
    </row>
    <row r="55" spans="1:14" s="15" customFormat="1" ht="12.75">
      <c r="A55" s="89"/>
      <c r="B55" s="77"/>
      <c r="C55" s="29"/>
      <c r="D55" s="30"/>
      <c r="E55" s="17"/>
      <c r="F55" s="30"/>
      <c r="G55" s="27">
        <v>8.791221738</v>
      </c>
      <c r="H55" s="30">
        <v>54.34024505</v>
      </c>
      <c r="I55" s="17"/>
      <c r="J55" s="30">
        <v>54.34024505</v>
      </c>
      <c r="K55" s="27"/>
      <c r="L55" s="17"/>
      <c r="M55" s="17"/>
      <c r="N55" s="28"/>
    </row>
    <row r="56" spans="1:14" s="15" customFormat="1" ht="12.75">
      <c r="A56" s="89"/>
      <c r="B56" s="77"/>
      <c r="C56" s="29"/>
      <c r="D56" s="30"/>
      <c r="E56" s="17"/>
      <c r="F56" s="30"/>
      <c r="G56" s="27">
        <v>49.15770271</v>
      </c>
      <c r="H56" s="30">
        <v>978.7134779</v>
      </c>
      <c r="I56" s="17"/>
      <c r="J56" s="30">
        <v>978.7134779</v>
      </c>
      <c r="K56" s="27"/>
      <c r="L56" s="17"/>
      <c r="M56" s="17"/>
      <c r="N56" s="28"/>
    </row>
    <row r="57" spans="1:14" s="15" customFormat="1" ht="13.5" thickBot="1">
      <c r="A57" s="93"/>
      <c r="B57" s="80"/>
      <c r="C57" s="37"/>
      <c r="D57" s="38"/>
      <c r="E57" s="20"/>
      <c r="F57" s="38"/>
      <c r="G57" s="35">
        <v>25.57040142</v>
      </c>
      <c r="H57" s="38">
        <v>240.933082</v>
      </c>
      <c r="I57" s="20">
        <v>40</v>
      </c>
      <c r="J57" s="30">
        <f>H57-(H57*0.4)</f>
        <v>144.5598492</v>
      </c>
      <c r="K57" s="35"/>
      <c r="L57" s="20"/>
      <c r="M57" s="20"/>
      <c r="N57" s="36"/>
    </row>
    <row r="58" spans="1:14" s="15" customFormat="1" ht="12.75">
      <c r="A58" s="88" t="s">
        <v>80</v>
      </c>
      <c r="B58" s="78">
        <v>7</v>
      </c>
      <c r="C58" s="25">
        <v>28.61454082</v>
      </c>
      <c r="D58" s="26">
        <v>418.949245</v>
      </c>
      <c r="E58" s="19"/>
      <c r="F58" s="26">
        <v>418.949245</v>
      </c>
      <c r="G58" s="23">
        <v>28.95987736</v>
      </c>
      <c r="H58" s="26">
        <v>406.9473574</v>
      </c>
      <c r="I58" s="19"/>
      <c r="J58" s="26">
        <v>406.9473574</v>
      </c>
      <c r="K58" s="23">
        <v>16.24322264</v>
      </c>
      <c r="L58" s="19">
        <v>85.48133389</v>
      </c>
      <c r="M58" s="19"/>
      <c r="N58" s="24">
        <v>85.48133389</v>
      </c>
    </row>
    <row r="59" spans="1:14" s="15" customFormat="1" ht="12.75">
      <c r="A59" s="89"/>
      <c r="B59" s="77"/>
      <c r="C59" s="29">
        <v>14.54569287</v>
      </c>
      <c r="D59" s="30">
        <v>73.79928691</v>
      </c>
      <c r="E59" s="17"/>
      <c r="F59" s="30">
        <v>73.79928691</v>
      </c>
      <c r="G59" s="27">
        <v>4.421196655</v>
      </c>
      <c r="H59" s="30">
        <v>9.852139262</v>
      </c>
      <c r="I59" s="17"/>
      <c r="J59" s="30">
        <v>9.852139262</v>
      </c>
      <c r="K59" s="27"/>
      <c r="L59" s="17"/>
      <c r="M59" s="17"/>
      <c r="N59" s="28"/>
    </row>
    <row r="60" spans="1:14" s="15" customFormat="1" ht="12.75">
      <c r="A60" s="89"/>
      <c r="B60" s="77"/>
      <c r="C60" s="29"/>
      <c r="D60" s="30"/>
      <c r="E60" s="17"/>
      <c r="F60" s="30"/>
      <c r="G60" s="27">
        <v>5.124294026</v>
      </c>
      <c r="H60" s="30">
        <v>13.36514262</v>
      </c>
      <c r="I60" s="17"/>
      <c r="J60" s="30">
        <v>13.36514262</v>
      </c>
      <c r="K60" s="27"/>
      <c r="L60" s="17"/>
      <c r="M60" s="17"/>
      <c r="N60" s="28"/>
    </row>
    <row r="61" spans="1:14" s="15" customFormat="1" ht="12.75">
      <c r="A61" s="89"/>
      <c r="B61" s="77"/>
      <c r="C61" s="29"/>
      <c r="D61" s="30"/>
      <c r="E61" s="17"/>
      <c r="F61" s="30"/>
      <c r="G61" s="27">
        <v>18.34446797</v>
      </c>
      <c r="H61" s="30">
        <v>58.0903943</v>
      </c>
      <c r="I61" s="17"/>
      <c r="J61" s="30">
        <v>58.0903943</v>
      </c>
      <c r="K61" s="27"/>
      <c r="L61" s="17"/>
      <c r="M61" s="17"/>
      <c r="N61" s="28"/>
    </row>
    <row r="62" spans="1:14" s="15" customFormat="1" ht="13.5" thickBot="1">
      <c r="A62" s="93"/>
      <c r="B62" s="80"/>
      <c r="C62" s="37"/>
      <c r="D62" s="38"/>
      <c r="E62" s="20"/>
      <c r="F62" s="38"/>
      <c r="G62" s="35"/>
      <c r="H62" s="38">
        <v>159.9045721</v>
      </c>
      <c r="I62" s="20"/>
      <c r="J62" s="38">
        <v>159.9045721</v>
      </c>
      <c r="K62" s="35"/>
      <c r="L62" s="20"/>
      <c r="M62" s="20"/>
      <c r="N62" s="36"/>
    </row>
    <row r="63" spans="1:14" s="15" customFormat="1" ht="12.75">
      <c r="A63" s="88" t="s">
        <v>81</v>
      </c>
      <c r="B63" s="78">
        <v>1</v>
      </c>
      <c r="C63" s="25"/>
      <c r="D63" s="26"/>
      <c r="E63" s="19"/>
      <c r="F63" s="26"/>
      <c r="G63" s="23" t="s">
        <v>3</v>
      </c>
      <c r="H63" s="26">
        <v>7338.500787</v>
      </c>
      <c r="I63" s="19"/>
      <c r="J63" s="26">
        <v>7338.500787</v>
      </c>
      <c r="K63" s="23"/>
      <c r="L63" s="19"/>
      <c r="M63" s="19"/>
      <c r="N63" s="24"/>
    </row>
    <row r="64" spans="1:14" s="15" customFormat="1" ht="12.75">
      <c r="A64" s="89"/>
      <c r="B64" s="77"/>
      <c r="C64" s="29"/>
      <c r="D64" s="30"/>
      <c r="E64" s="17"/>
      <c r="F64" s="30"/>
      <c r="G64" s="27">
        <v>26.58611569</v>
      </c>
      <c r="H64" s="30">
        <v>355.5297806</v>
      </c>
      <c r="I64" s="17"/>
      <c r="J64" s="30">
        <v>355.5297806</v>
      </c>
      <c r="K64" s="27"/>
      <c r="L64" s="17"/>
      <c r="M64" s="17"/>
      <c r="N64" s="28"/>
    </row>
    <row r="65" spans="1:14" s="15" customFormat="1" ht="13.5" thickBot="1">
      <c r="A65" s="93"/>
      <c r="B65" s="80"/>
      <c r="C65" s="37"/>
      <c r="D65" s="38"/>
      <c r="E65" s="20"/>
      <c r="F65" s="38"/>
      <c r="G65" s="35"/>
      <c r="H65" s="38">
        <v>531.3292531</v>
      </c>
      <c r="I65" s="20"/>
      <c r="J65" s="38">
        <v>531.3292531</v>
      </c>
      <c r="K65" s="35"/>
      <c r="L65" s="20"/>
      <c r="M65" s="20"/>
      <c r="N65" s="36"/>
    </row>
    <row r="66" spans="1:14" s="15" customFormat="1" ht="13.5" thickBot="1">
      <c r="A66" s="95" t="s">
        <v>82</v>
      </c>
      <c r="B66" s="94">
        <v>2</v>
      </c>
      <c r="C66" s="105">
        <v>33.7571906</v>
      </c>
      <c r="D66" s="106">
        <v>550.1646273</v>
      </c>
      <c r="E66" s="108"/>
      <c r="F66" s="106">
        <v>550.1646273</v>
      </c>
      <c r="G66" s="107">
        <v>382.9107618</v>
      </c>
      <c r="H66" s="106">
        <v>8582.634089</v>
      </c>
      <c r="I66" s="108">
        <v>3</v>
      </c>
      <c r="J66" s="30">
        <f>H66-(H66*0.03)</f>
        <v>8325.155066329999</v>
      </c>
      <c r="K66" s="107"/>
      <c r="L66" s="108"/>
      <c r="M66" s="108"/>
      <c r="N66" s="109"/>
    </row>
    <row r="67" spans="1:14" s="15" customFormat="1" ht="13.5" thickBot="1">
      <c r="A67" s="95" t="s">
        <v>83</v>
      </c>
      <c r="B67" s="94">
        <v>0</v>
      </c>
      <c r="C67" s="105"/>
      <c r="D67" s="106"/>
      <c r="E67" s="108"/>
      <c r="F67" s="106"/>
      <c r="G67" s="107" t="s">
        <v>3</v>
      </c>
      <c r="H67" s="106">
        <v>5680.605502</v>
      </c>
      <c r="I67" s="108"/>
      <c r="J67" s="106">
        <v>5680.605502</v>
      </c>
      <c r="K67" s="107"/>
      <c r="L67" s="108"/>
      <c r="M67" s="108"/>
      <c r="N67" s="109"/>
    </row>
    <row r="68" spans="1:14" s="15" customFormat="1" ht="12.75">
      <c r="A68" s="88" t="s">
        <v>84</v>
      </c>
      <c r="B68" s="81">
        <v>7</v>
      </c>
      <c r="C68" s="75">
        <v>11.46314302</v>
      </c>
      <c r="D68" s="68">
        <v>69.06720856</v>
      </c>
      <c r="E68" s="22"/>
      <c r="F68" s="68">
        <v>69.06720856</v>
      </c>
      <c r="G68" s="69">
        <v>74.46894328</v>
      </c>
      <c r="H68" s="68">
        <v>1525.991277</v>
      </c>
      <c r="I68" s="22"/>
      <c r="J68" s="68">
        <v>1525.991277</v>
      </c>
      <c r="K68" s="69">
        <v>9.011403473</v>
      </c>
      <c r="L68" s="22">
        <v>18.82930214</v>
      </c>
      <c r="M68" s="22"/>
      <c r="N68" s="74">
        <v>18.82930214</v>
      </c>
    </row>
    <row r="69" spans="1:14" s="15" customFormat="1" ht="12.75">
      <c r="A69" s="89"/>
      <c r="B69" s="79"/>
      <c r="C69" s="33">
        <v>4.55003464</v>
      </c>
      <c r="D69" s="34">
        <v>10.76030928</v>
      </c>
      <c r="E69" s="21"/>
      <c r="F69" s="34">
        <v>10.76030928</v>
      </c>
      <c r="G69" s="31">
        <v>23.49515279</v>
      </c>
      <c r="H69" s="34">
        <v>261.3352498</v>
      </c>
      <c r="I69" s="21"/>
      <c r="J69" s="34">
        <v>261.3352498</v>
      </c>
      <c r="K69" s="31"/>
      <c r="L69" s="21"/>
      <c r="M69" s="21"/>
      <c r="N69" s="32"/>
    </row>
    <row r="70" spans="1:14" s="15" customFormat="1" ht="12.75">
      <c r="A70" s="89"/>
      <c r="B70" s="79"/>
      <c r="C70" s="33"/>
      <c r="D70" s="34"/>
      <c r="E70" s="21"/>
      <c r="F70" s="34"/>
      <c r="G70" s="31">
        <v>12.3650527</v>
      </c>
      <c r="H70" s="34">
        <v>60.02676447</v>
      </c>
      <c r="I70" s="21"/>
      <c r="J70" s="34">
        <v>60.02676447</v>
      </c>
      <c r="K70" s="31"/>
      <c r="L70" s="21"/>
      <c r="M70" s="21"/>
      <c r="N70" s="32"/>
    </row>
    <row r="71" spans="1:14" s="15" customFormat="1" ht="13.5" thickBot="1">
      <c r="A71" s="93"/>
      <c r="B71" s="80"/>
      <c r="C71" s="37"/>
      <c r="D71" s="38"/>
      <c r="E71" s="20"/>
      <c r="F71" s="38"/>
      <c r="G71" s="35">
        <v>71.9755292</v>
      </c>
      <c r="H71" s="38">
        <v>1154.604481</v>
      </c>
      <c r="I71" s="20"/>
      <c r="J71" s="38">
        <v>1154.604481</v>
      </c>
      <c r="K71" s="35"/>
      <c r="L71" s="20"/>
      <c r="M71" s="20"/>
      <c r="N71" s="36"/>
    </row>
    <row r="72" spans="1:14" s="15" customFormat="1" ht="12.75">
      <c r="A72" s="88" t="s">
        <v>85</v>
      </c>
      <c r="B72" s="81">
        <v>5</v>
      </c>
      <c r="C72" s="75">
        <v>32.93320205</v>
      </c>
      <c r="D72" s="68">
        <v>61</v>
      </c>
      <c r="E72" s="22">
        <v>92</v>
      </c>
      <c r="F72" s="30">
        <f>D72-(D72*0.92)</f>
        <v>4.8799999999999955</v>
      </c>
      <c r="G72" s="69">
        <v>48.14966087</v>
      </c>
      <c r="H72" s="68">
        <v>872.0917829</v>
      </c>
      <c r="I72" s="22"/>
      <c r="J72" s="68">
        <v>872.0917829</v>
      </c>
      <c r="K72" s="69"/>
      <c r="L72" s="22"/>
      <c r="M72" s="22"/>
      <c r="N72" s="74"/>
    </row>
    <row r="73" spans="1:14" s="15" customFormat="1" ht="12.75">
      <c r="A73" s="89"/>
      <c r="B73" s="79"/>
      <c r="C73" s="33"/>
      <c r="D73" s="34"/>
      <c r="E73" s="21"/>
      <c r="F73" s="34"/>
      <c r="G73" s="31">
        <v>19.79547655</v>
      </c>
      <c r="H73" s="34">
        <v>225.5832492</v>
      </c>
      <c r="I73" s="21"/>
      <c r="J73" s="34">
        <v>225.5832492</v>
      </c>
      <c r="K73" s="31"/>
      <c r="L73" s="21"/>
      <c r="M73" s="21"/>
      <c r="N73" s="32"/>
    </row>
    <row r="74" spans="1:14" s="15" customFormat="1" ht="12.75">
      <c r="A74" s="89"/>
      <c r="B74" s="79"/>
      <c r="C74" s="33"/>
      <c r="D74" s="34"/>
      <c r="E74" s="21"/>
      <c r="F74" s="34"/>
      <c r="G74" s="31">
        <v>29.81672315</v>
      </c>
      <c r="H74" s="34">
        <v>273.7038906</v>
      </c>
      <c r="I74" s="21"/>
      <c r="J74" s="34">
        <v>273.7038906</v>
      </c>
      <c r="K74" s="31"/>
      <c r="L74" s="21"/>
      <c r="M74" s="21"/>
      <c r="N74" s="32"/>
    </row>
    <row r="75" spans="1:14" s="15" customFormat="1" ht="13.5" thickBot="1">
      <c r="A75" s="93"/>
      <c r="B75" s="80"/>
      <c r="C75" s="37"/>
      <c r="D75" s="38"/>
      <c r="E75" s="20"/>
      <c r="F75" s="38"/>
      <c r="G75" s="35">
        <v>108.3787709</v>
      </c>
      <c r="H75" s="38">
        <v>3405.375413</v>
      </c>
      <c r="I75" s="20">
        <v>11</v>
      </c>
      <c r="J75" s="36">
        <f>H75-(H75*0.11)</f>
        <v>3030.78411757</v>
      </c>
      <c r="K75" s="35"/>
      <c r="L75" s="20"/>
      <c r="M75" s="20"/>
      <c r="N75" s="36"/>
    </row>
    <row r="76" spans="1:14" s="15" customFormat="1" ht="12.75">
      <c r="A76" s="88" t="s">
        <v>86</v>
      </c>
      <c r="B76" s="81">
        <v>3</v>
      </c>
      <c r="C76" s="75"/>
      <c r="D76" s="68"/>
      <c r="E76" s="22"/>
      <c r="F76" s="68"/>
      <c r="G76" s="69">
        <v>58.35326705</v>
      </c>
      <c r="H76" s="68">
        <v>1895.809686</v>
      </c>
      <c r="I76" s="22"/>
      <c r="J76" s="68">
        <v>1895.809686</v>
      </c>
      <c r="K76" s="69"/>
      <c r="L76" s="22"/>
      <c r="M76" s="22"/>
      <c r="N76" s="74"/>
    </row>
    <row r="77" spans="1:14" s="15" customFormat="1" ht="12.75">
      <c r="A77" s="89"/>
      <c r="B77" s="79"/>
      <c r="C77" s="33"/>
      <c r="D77" s="34"/>
      <c r="E77" s="21"/>
      <c r="F77" s="34"/>
      <c r="G77" s="31">
        <v>62.0180527</v>
      </c>
      <c r="H77" s="34">
        <v>1628.532481</v>
      </c>
      <c r="I77" s="21"/>
      <c r="J77" s="34">
        <v>1628.532481</v>
      </c>
      <c r="K77" s="31"/>
      <c r="L77" s="21"/>
      <c r="M77" s="21"/>
      <c r="N77" s="32"/>
    </row>
    <row r="78" spans="1:14" s="15" customFormat="1" ht="13.5" thickBot="1">
      <c r="A78" s="93"/>
      <c r="B78" s="80"/>
      <c r="C78" s="37"/>
      <c r="D78" s="38"/>
      <c r="E78" s="20"/>
      <c r="F78" s="38"/>
      <c r="G78" s="35">
        <v>112.2947001</v>
      </c>
      <c r="H78" s="38">
        <v>2762.443832</v>
      </c>
      <c r="I78" s="20">
        <v>18</v>
      </c>
      <c r="J78" s="36">
        <f>H78-(H78*0.18)</f>
        <v>2265.20394224</v>
      </c>
      <c r="K78" s="35"/>
      <c r="L78" s="20"/>
      <c r="M78" s="20"/>
      <c r="N78" s="36"/>
    </row>
    <row r="79" spans="1:14" s="15" customFormat="1" ht="12.75">
      <c r="A79" s="88" t="s">
        <v>87</v>
      </c>
      <c r="B79" s="81">
        <v>4</v>
      </c>
      <c r="C79" s="75">
        <v>15.42412379</v>
      </c>
      <c r="D79" s="68">
        <v>114</v>
      </c>
      <c r="E79" s="22">
        <v>62</v>
      </c>
      <c r="F79" s="30">
        <f>D79-(D79*0.62)</f>
        <v>43.32000000000001</v>
      </c>
      <c r="G79" s="69">
        <v>68.83814913</v>
      </c>
      <c r="H79" s="68">
        <v>1886.409837</v>
      </c>
      <c r="I79" s="22"/>
      <c r="J79" s="68">
        <v>1886.409837</v>
      </c>
      <c r="K79" s="69"/>
      <c r="L79" s="22"/>
      <c r="M79" s="22"/>
      <c r="N79" s="74"/>
    </row>
    <row r="80" spans="1:14" s="15" customFormat="1" ht="12.75">
      <c r="A80" s="89"/>
      <c r="B80" s="79"/>
      <c r="C80" s="33"/>
      <c r="D80" s="34"/>
      <c r="E80" s="21"/>
      <c r="F80" s="34"/>
      <c r="G80" s="31">
        <v>73.96461297</v>
      </c>
      <c r="H80" s="34">
        <v>1402.617648</v>
      </c>
      <c r="I80" s="21">
        <v>17</v>
      </c>
      <c r="J80" s="30">
        <f>H80-(H80*0.17)</f>
        <v>1164.1726478399999</v>
      </c>
      <c r="K80" s="31"/>
      <c r="L80" s="21"/>
      <c r="M80" s="21"/>
      <c r="N80" s="32"/>
    </row>
    <row r="81" spans="1:14" s="15" customFormat="1" ht="13.5" thickBot="1">
      <c r="A81" s="93"/>
      <c r="B81" s="80"/>
      <c r="C81" s="37"/>
      <c r="D81" s="38"/>
      <c r="E81" s="20"/>
      <c r="F81" s="38"/>
      <c r="G81" s="35">
        <v>98.29818782</v>
      </c>
      <c r="H81" s="38">
        <v>3788.120827</v>
      </c>
      <c r="I81" s="20">
        <v>6</v>
      </c>
      <c r="J81" s="36">
        <f>H81-(H81*0.06)</f>
        <v>3560.83357738</v>
      </c>
      <c r="K81" s="35"/>
      <c r="L81" s="20"/>
      <c r="M81" s="20"/>
      <c r="N81" s="36"/>
    </row>
    <row r="82" spans="1:14" s="15" customFormat="1" ht="12.75">
      <c r="A82" s="129" t="s">
        <v>88</v>
      </c>
      <c r="B82" s="81">
        <v>8</v>
      </c>
      <c r="C82" s="75"/>
      <c r="D82" s="68"/>
      <c r="E82" s="22"/>
      <c r="F82" s="68"/>
      <c r="G82" s="69">
        <v>79.50323965</v>
      </c>
      <c r="H82" s="68">
        <v>2492.179068</v>
      </c>
      <c r="I82" s="22"/>
      <c r="J82" s="68">
        <v>2492.179068</v>
      </c>
      <c r="K82" s="69">
        <v>6.81986542</v>
      </c>
      <c r="L82" s="22">
        <v>13.16598829</v>
      </c>
      <c r="M82" s="22"/>
      <c r="N82" s="74">
        <v>13.16598829</v>
      </c>
    </row>
    <row r="83" spans="1:14" s="15" customFormat="1" ht="12.75">
      <c r="A83" s="90"/>
      <c r="B83" s="79"/>
      <c r="C83" s="33"/>
      <c r="D83" s="34"/>
      <c r="E83" s="21"/>
      <c r="F83" s="34"/>
      <c r="G83" s="31">
        <v>83.50466738</v>
      </c>
      <c r="H83" s="34">
        <v>999.1950974</v>
      </c>
      <c r="I83" s="21">
        <v>16</v>
      </c>
      <c r="J83" s="30">
        <f>H83-(H83*0.16)</f>
        <v>839.323881816</v>
      </c>
      <c r="K83" s="31">
        <v>11.49134026</v>
      </c>
      <c r="L83" s="21">
        <v>52.41184945</v>
      </c>
      <c r="M83" s="21"/>
      <c r="N83" s="32">
        <v>52.41184945</v>
      </c>
    </row>
    <row r="84" spans="1:14" s="15" customFormat="1" ht="12.75">
      <c r="A84" s="90"/>
      <c r="B84" s="79"/>
      <c r="C84" s="33"/>
      <c r="D84" s="34"/>
      <c r="E84" s="21"/>
      <c r="F84" s="34"/>
      <c r="G84" s="31"/>
      <c r="H84" s="34">
        <v>1390.532105</v>
      </c>
      <c r="I84" s="21"/>
      <c r="J84" s="34">
        <v>1390.532105</v>
      </c>
      <c r="K84" s="31">
        <v>9.61910657</v>
      </c>
      <c r="L84" s="21">
        <v>36.55503979</v>
      </c>
      <c r="M84" s="21"/>
      <c r="N84" s="32">
        <v>36.55503979</v>
      </c>
    </row>
    <row r="85" spans="1:14" s="15" customFormat="1" ht="12.75">
      <c r="A85" s="90"/>
      <c r="B85" s="79"/>
      <c r="C85" s="33"/>
      <c r="D85" s="34"/>
      <c r="E85" s="21"/>
      <c r="F85" s="34"/>
      <c r="G85" s="31">
        <v>29.394325</v>
      </c>
      <c r="H85" s="34">
        <v>275.8580673</v>
      </c>
      <c r="I85" s="21"/>
      <c r="J85" s="34">
        <v>275.8580673</v>
      </c>
      <c r="K85" s="31">
        <v>9.77193513</v>
      </c>
      <c r="L85" s="21">
        <v>24.36145157</v>
      </c>
      <c r="M85" s="21"/>
      <c r="N85" s="32">
        <v>24.36145157</v>
      </c>
    </row>
    <row r="86" spans="1:14" s="15" customFormat="1" ht="13.5" thickBot="1">
      <c r="A86" s="111"/>
      <c r="B86" s="80"/>
      <c r="C86" s="37"/>
      <c r="D86" s="38"/>
      <c r="E86" s="20"/>
      <c r="F86" s="38"/>
      <c r="G86" s="35"/>
      <c r="H86" s="38"/>
      <c r="I86" s="20"/>
      <c r="J86" s="38"/>
      <c r="K86" s="35">
        <v>6.292512962</v>
      </c>
      <c r="L86" s="20">
        <v>18.26980243</v>
      </c>
      <c r="M86" s="20"/>
      <c r="N86" s="36">
        <v>18.26980243</v>
      </c>
    </row>
    <row r="87" spans="1:14" s="15" customFormat="1" ht="12.75">
      <c r="A87" s="110" t="s">
        <v>89</v>
      </c>
      <c r="B87" s="81">
        <v>4</v>
      </c>
      <c r="C87" s="75"/>
      <c r="D87" s="68"/>
      <c r="E87" s="22"/>
      <c r="F87" s="68"/>
      <c r="G87" s="69">
        <v>143.4062167</v>
      </c>
      <c r="H87" s="68">
        <v>4877.202158</v>
      </c>
      <c r="I87" s="22">
        <v>14</v>
      </c>
      <c r="J87" s="30">
        <f>H87-(H87*0.14)</f>
        <v>4194.39385588</v>
      </c>
      <c r="K87" s="69">
        <v>13.73359502</v>
      </c>
      <c r="L87" s="22">
        <v>52.66709662</v>
      </c>
      <c r="M87" s="22"/>
      <c r="N87" s="74">
        <v>52.66709662</v>
      </c>
    </row>
    <row r="88" spans="1:14" s="15" customFormat="1" ht="12.75">
      <c r="A88" s="91"/>
      <c r="B88" s="79"/>
      <c r="C88" s="33"/>
      <c r="D88" s="34"/>
      <c r="E88" s="21"/>
      <c r="F88" s="34"/>
      <c r="G88" s="31"/>
      <c r="H88" s="34"/>
      <c r="I88" s="21"/>
      <c r="J88" s="34"/>
      <c r="K88" s="31">
        <v>41.19316398</v>
      </c>
      <c r="L88" s="21">
        <v>226.2505863</v>
      </c>
      <c r="M88" s="21"/>
      <c r="N88" s="32">
        <v>226.2505863</v>
      </c>
    </row>
    <row r="89" spans="1:14" s="15" customFormat="1" ht="13.5" thickBot="1">
      <c r="A89" s="112"/>
      <c r="B89" s="80"/>
      <c r="C89" s="37"/>
      <c r="D89" s="38"/>
      <c r="E89" s="20"/>
      <c r="F89" s="38"/>
      <c r="G89" s="35"/>
      <c r="H89" s="38"/>
      <c r="I89" s="20"/>
      <c r="J89" s="38"/>
      <c r="K89" s="35">
        <v>34.34197843</v>
      </c>
      <c r="L89" s="20">
        <v>265.0768058</v>
      </c>
      <c r="M89" s="20"/>
      <c r="N89" s="36">
        <v>265.0768058</v>
      </c>
    </row>
    <row r="90" spans="1:14" s="15" customFormat="1" ht="12.75">
      <c r="A90" s="110" t="s">
        <v>90</v>
      </c>
      <c r="B90" s="81">
        <v>13</v>
      </c>
      <c r="C90" s="75"/>
      <c r="D90" s="68"/>
      <c r="E90" s="22"/>
      <c r="F90" s="68"/>
      <c r="G90" s="69">
        <v>16.83975437</v>
      </c>
      <c r="H90" s="68">
        <v>110.9750375</v>
      </c>
      <c r="I90" s="22"/>
      <c r="J90" s="68">
        <v>110.9750375</v>
      </c>
      <c r="K90" s="69">
        <v>10.23008576</v>
      </c>
      <c r="L90" s="22">
        <v>37.83314565</v>
      </c>
      <c r="M90" s="22"/>
      <c r="N90" s="74">
        <v>37.83314565</v>
      </c>
    </row>
    <row r="91" spans="1:14" s="15" customFormat="1" ht="12.75">
      <c r="A91" s="91"/>
      <c r="B91" s="79"/>
      <c r="C91" s="33"/>
      <c r="D91" s="34"/>
      <c r="E91" s="21"/>
      <c r="F91" s="34"/>
      <c r="G91" s="31">
        <v>34.72793497</v>
      </c>
      <c r="H91" s="34">
        <v>536.4348724</v>
      </c>
      <c r="I91" s="21"/>
      <c r="J91" s="34">
        <v>536.4348724</v>
      </c>
      <c r="K91" s="31">
        <v>12.88083522</v>
      </c>
      <c r="L91" s="21">
        <v>36.25656907</v>
      </c>
      <c r="M91" s="21"/>
      <c r="N91" s="32">
        <v>36.25656907</v>
      </c>
    </row>
    <row r="92" spans="1:14" s="15" customFormat="1" ht="12.75">
      <c r="A92" s="91"/>
      <c r="B92" s="79"/>
      <c r="C92" s="33"/>
      <c r="D92" s="34"/>
      <c r="E92" s="21"/>
      <c r="F92" s="34"/>
      <c r="G92" s="31">
        <v>32.23063471</v>
      </c>
      <c r="H92" s="34">
        <v>561.4536411</v>
      </c>
      <c r="I92" s="21"/>
      <c r="J92" s="34">
        <v>561.4536411</v>
      </c>
      <c r="K92" s="31">
        <v>16.0353401</v>
      </c>
      <c r="L92" s="21">
        <v>116.3241366</v>
      </c>
      <c r="M92" s="21"/>
      <c r="N92" s="32">
        <v>116.3241366</v>
      </c>
    </row>
    <row r="93" spans="1:14" s="15" customFormat="1" ht="12.75">
      <c r="A93" s="91"/>
      <c r="B93" s="79"/>
      <c r="C93" s="33"/>
      <c r="D93" s="34"/>
      <c r="E93" s="21"/>
      <c r="F93" s="34"/>
      <c r="G93" s="31">
        <v>63.12840988</v>
      </c>
      <c r="H93" s="34">
        <v>871.0726351</v>
      </c>
      <c r="I93" s="21"/>
      <c r="J93" s="34">
        <v>871.0726351</v>
      </c>
      <c r="K93" s="31"/>
      <c r="L93" s="21"/>
      <c r="M93" s="21"/>
      <c r="N93" s="32"/>
    </row>
    <row r="94" spans="1:14" s="15" customFormat="1" ht="12.75">
      <c r="A94" s="91"/>
      <c r="B94" s="79"/>
      <c r="C94" s="33"/>
      <c r="D94" s="34"/>
      <c r="E94" s="21"/>
      <c r="F94" s="34"/>
      <c r="G94" s="31">
        <v>29.31149691</v>
      </c>
      <c r="H94" s="34">
        <v>383.3896396</v>
      </c>
      <c r="I94" s="21"/>
      <c r="J94" s="34">
        <v>383.3896396</v>
      </c>
      <c r="K94" s="31"/>
      <c r="L94" s="21"/>
      <c r="M94" s="21"/>
      <c r="N94" s="32"/>
    </row>
    <row r="95" spans="1:14" s="15" customFormat="1" ht="12.75">
      <c r="A95" s="91"/>
      <c r="B95" s="79"/>
      <c r="C95" s="33"/>
      <c r="D95" s="34"/>
      <c r="E95" s="21"/>
      <c r="F95" s="34"/>
      <c r="G95" s="31">
        <v>12.99128404</v>
      </c>
      <c r="H95" s="34">
        <v>77.91385135</v>
      </c>
      <c r="I95" s="21"/>
      <c r="J95" s="34">
        <v>77.91385135</v>
      </c>
      <c r="K95" s="31"/>
      <c r="L95" s="21"/>
      <c r="M95" s="21"/>
      <c r="N95" s="32"/>
    </row>
    <row r="96" spans="1:14" s="15" customFormat="1" ht="12.75">
      <c r="A96" s="91"/>
      <c r="B96" s="79"/>
      <c r="C96" s="33"/>
      <c r="D96" s="34"/>
      <c r="E96" s="21"/>
      <c r="F96" s="34"/>
      <c r="G96" s="31">
        <v>15.09230856</v>
      </c>
      <c r="H96" s="34">
        <v>107.4652778</v>
      </c>
      <c r="I96" s="21"/>
      <c r="J96" s="34">
        <v>107.4652778</v>
      </c>
      <c r="K96" s="31"/>
      <c r="L96" s="21"/>
      <c r="M96" s="21"/>
      <c r="N96" s="32"/>
    </row>
    <row r="97" spans="1:14" s="15" customFormat="1" ht="12.75">
      <c r="A97" s="91"/>
      <c r="B97" s="79"/>
      <c r="C97" s="33"/>
      <c r="D97" s="34"/>
      <c r="E97" s="21"/>
      <c r="F97" s="34"/>
      <c r="G97" s="31">
        <v>50.4337418</v>
      </c>
      <c r="H97" s="34">
        <v>1097.743056</v>
      </c>
      <c r="I97" s="21"/>
      <c r="J97" s="34">
        <v>1097.743056</v>
      </c>
      <c r="K97" s="31"/>
      <c r="L97" s="21"/>
      <c r="M97" s="21"/>
      <c r="N97" s="32"/>
    </row>
    <row r="98" spans="1:14" s="15" customFormat="1" ht="12.75">
      <c r="A98" s="91"/>
      <c r="B98" s="79"/>
      <c r="C98" s="33"/>
      <c r="D98" s="34"/>
      <c r="E98" s="21"/>
      <c r="F98" s="34"/>
      <c r="G98" s="31">
        <v>27.17258337</v>
      </c>
      <c r="H98" s="34">
        <v>434.0512387</v>
      </c>
      <c r="I98" s="21"/>
      <c r="J98" s="34">
        <v>434.0512387</v>
      </c>
      <c r="K98" s="31"/>
      <c r="L98" s="21"/>
      <c r="M98" s="21"/>
      <c r="N98" s="32"/>
    </row>
    <row r="99" spans="1:14" s="15" customFormat="1" ht="13.5" thickBot="1">
      <c r="A99" s="112"/>
      <c r="B99" s="80"/>
      <c r="C99" s="37"/>
      <c r="D99" s="38"/>
      <c r="E99" s="20"/>
      <c r="F99" s="38"/>
      <c r="G99" s="35">
        <v>54.56183814</v>
      </c>
      <c r="H99" s="38">
        <v>579.8188814</v>
      </c>
      <c r="I99" s="20"/>
      <c r="J99" s="38">
        <v>579.8188814</v>
      </c>
      <c r="K99" s="35"/>
      <c r="L99" s="20"/>
      <c r="M99" s="20"/>
      <c r="N99" s="36"/>
    </row>
    <row r="100" spans="1:14" s="15" customFormat="1" ht="13.5" thickBot="1">
      <c r="A100" s="113" t="s">
        <v>91</v>
      </c>
      <c r="B100" s="94">
        <v>2</v>
      </c>
      <c r="C100" s="105">
        <v>31.32037874</v>
      </c>
      <c r="D100" s="106">
        <v>576.4808857</v>
      </c>
      <c r="E100" s="108"/>
      <c r="F100" s="106">
        <v>576.4808857</v>
      </c>
      <c r="G100" s="107">
        <v>143.1</v>
      </c>
      <c r="H100" s="106">
        <v>4563.678085</v>
      </c>
      <c r="I100" s="108">
        <v>24</v>
      </c>
      <c r="J100" s="109">
        <f>H100-(H100*0.24)</f>
        <v>3468.3953445999996</v>
      </c>
      <c r="K100" s="107"/>
      <c r="L100" s="108"/>
      <c r="M100" s="108"/>
      <c r="N100" s="109"/>
    </row>
    <row r="101" spans="1:14" s="15" customFormat="1" ht="12.75">
      <c r="A101" s="110" t="s">
        <v>92</v>
      </c>
      <c r="B101" s="81">
        <v>7</v>
      </c>
      <c r="C101" s="75"/>
      <c r="D101" s="68"/>
      <c r="E101" s="22"/>
      <c r="F101" s="68"/>
      <c r="G101" s="69">
        <v>81.55470441</v>
      </c>
      <c r="H101" s="68">
        <v>1211.487028</v>
      </c>
      <c r="I101" s="22">
        <v>30</v>
      </c>
      <c r="J101" s="26">
        <f>H101-(H101*0.3)</f>
        <v>848.0409196</v>
      </c>
      <c r="K101" s="69">
        <v>6.450098727</v>
      </c>
      <c r="L101" s="22">
        <v>13.05955189</v>
      </c>
      <c r="M101" s="22"/>
      <c r="N101" s="74">
        <v>13.05955189</v>
      </c>
    </row>
    <row r="102" spans="1:14" s="15" customFormat="1" ht="12.75">
      <c r="A102" s="91"/>
      <c r="B102" s="79"/>
      <c r="C102" s="33"/>
      <c r="D102" s="34"/>
      <c r="E102" s="21"/>
      <c r="F102" s="34"/>
      <c r="G102" s="31">
        <v>37.38945972</v>
      </c>
      <c r="H102" s="34">
        <v>731.1810142</v>
      </c>
      <c r="I102" s="21"/>
      <c r="J102" s="34">
        <v>731.1810142</v>
      </c>
      <c r="K102" s="31">
        <v>21.25181735</v>
      </c>
      <c r="L102" s="21">
        <v>115.9970519</v>
      </c>
      <c r="M102" s="21"/>
      <c r="N102" s="32">
        <v>115.9970519</v>
      </c>
    </row>
    <row r="103" spans="1:14" s="15" customFormat="1" ht="12.75">
      <c r="A103" s="91"/>
      <c r="B103" s="79"/>
      <c r="C103" s="33"/>
      <c r="D103" s="34"/>
      <c r="E103" s="21"/>
      <c r="F103" s="34"/>
      <c r="G103" s="31">
        <v>26.75993908</v>
      </c>
      <c r="H103" s="34">
        <v>252.8119104</v>
      </c>
      <c r="I103" s="21"/>
      <c r="J103" s="34">
        <v>252.8119104</v>
      </c>
      <c r="K103" s="31"/>
      <c r="L103" s="21"/>
      <c r="M103" s="21"/>
      <c r="N103" s="32"/>
    </row>
    <row r="104" spans="1:14" s="15" customFormat="1" ht="12.75">
      <c r="A104" s="91"/>
      <c r="B104" s="79"/>
      <c r="C104" s="33"/>
      <c r="D104" s="34"/>
      <c r="E104" s="21"/>
      <c r="F104" s="34"/>
      <c r="G104" s="31">
        <v>28.67023389</v>
      </c>
      <c r="H104" s="34">
        <v>404.8036557</v>
      </c>
      <c r="I104" s="21"/>
      <c r="J104" s="34">
        <v>404.8036557</v>
      </c>
      <c r="K104" s="31"/>
      <c r="L104" s="21"/>
      <c r="M104" s="21"/>
      <c r="N104" s="32"/>
    </row>
    <row r="105" spans="1:14" s="15" customFormat="1" ht="13.5" thickBot="1">
      <c r="A105" s="112"/>
      <c r="B105" s="80"/>
      <c r="C105" s="37"/>
      <c r="D105" s="38"/>
      <c r="E105" s="20"/>
      <c r="F105" s="38"/>
      <c r="G105" s="35">
        <v>51.15791313</v>
      </c>
      <c r="H105" s="38">
        <v>761.3066038</v>
      </c>
      <c r="I105" s="20"/>
      <c r="J105" s="38">
        <v>761.3066038</v>
      </c>
      <c r="K105" s="35"/>
      <c r="L105" s="20"/>
      <c r="M105" s="20"/>
      <c r="N105" s="36"/>
    </row>
    <row r="106" spans="1:14" s="15" customFormat="1" ht="12.75">
      <c r="A106" s="110" t="s">
        <v>93</v>
      </c>
      <c r="B106" s="81">
        <v>5</v>
      </c>
      <c r="C106" s="75">
        <v>29.3135823</v>
      </c>
      <c r="D106" s="68">
        <v>427.5939393</v>
      </c>
      <c r="E106" s="22"/>
      <c r="F106" s="68">
        <v>427.5939393</v>
      </c>
      <c r="G106" s="69">
        <v>92.46955921</v>
      </c>
      <c r="H106" s="68">
        <v>2387.21325</v>
      </c>
      <c r="I106" s="22">
        <v>10</v>
      </c>
      <c r="J106" s="30">
        <f>H106-(H106*0.1)</f>
        <v>2148.491925</v>
      </c>
      <c r="K106" s="69">
        <v>27.23553365</v>
      </c>
      <c r="L106" s="22">
        <v>243.1426638</v>
      </c>
      <c r="M106" s="22"/>
      <c r="N106" s="74">
        <v>243.1426638</v>
      </c>
    </row>
    <row r="107" spans="1:14" s="15" customFormat="1" ht="12.75">
      <c r="A107" s="91"/>
      <c r="B107" s="79"/>
      <c r="C107" s="33"/>
      <c r="D107" s="34"/>
      <c r="E107" s="21"/>
      <c r="F107" s="34"/>
      <c r="G107" s="31">
        <v>83.09024081</v>
      </c>
      <c r="H107" s="34">
        <v>2800.086598</v>
      </c>
      <c r="I107" s="21"/>
      <c r="J107" s="34">
        <v>2800.086598</v>
      </c>
      <c r="K107" s="31"/>
      <c r="L107" s="21"/>
      <c r="M107" s="21"/>
      <c r="N107" s="32"/>
    </row>
    <row r="108" spans="1:14" s="15" customFormat="1" ht="13.5" thickBot="1">
      <c r="A108" s="112"/>
      <c r="B108" s="80"/>
      <c r="C108" s="37"/>
      <c r="D108" s="38"/>
      <c r="E108" s="20"/>
      <c r="F108" s="38"/>
      <c r="G108" s="35">
        <v>30.48064228</v>
      </c>
      <c r="H108" s="38">
        <v>505.6770738</v>
      </c>
      <c r="I108" s="20"/>
      <c r="J108" s="38">
        <v>505.6770738</v>
      </c>
      <c r="K108" s="35"/>
      <c r="L108" s="20"/>
      <c r="M108" s="20"/>
      <c r="N108" s="36"/>
    </row>
    <row r="109" spans="1:14" s="15" customFormat="1" ht="12.75">
      <c r="A109" s="110" t="s">
        <v>94</v>
      </c>
      <c r="B109" s="81">
        <v>10</v>
      </c>
      <c r="C109" s="75"/>
      <c r="D109" s="68"/>
      <c r="E109" s="22"/>
      <c r="F109" s="68"/>
      <c r="G109" s="69">
        <v>10.15126909</v>
      </c>
      <c r="H109" s="68">
        <v>45.62341236</v>
      </c>
      <c r="I109" s="22"/>
      <c r="J109" s="68">
        <v>45.62341236</v>
      </c>
      <c r="K109" s="69"/>
      <c r="L109" s="22"/>
      <c r="M109" s="22"/>
      <c r="N109" s="74"/>
    </row>
    <row r="110" spans="1:14" s="15" customFormat="1" ht="12.75">
      <c r="A110" s="92"/>
      <c r="B110" s="79"/>
      <c r="C110" s="33"/>
      <c r="D110" s="34"/>
      <c r="E110" s="21"/>
      <c r="F110" s="34"/>
      <c r="G110" s="31">
        <v>84.63705698</v>
      </c>
      <c r="H110" s="34">
        <v>1704.080229</v>
      </c>
      <c r="I110" s="21"/>
      <c r="J110" s="34">
        <v>1704.080229</v>
      </c>
      <c r="K110" s="31"/>
      <c r="L110" s="21"/>
      <c r="M110" s="21"/>
      <c r="N110" s="32"/>
    </row>
    <row r="111" spans="1:14" s="15" customFormat="1" ht="12.75">
      <c r="A111" s="92"/>
      <c r="B111" s="79"/>
      <c r="C111" s="33"/>
      <c r="D111" s="34"/>
      <c r="E111" s="21"/>
      <c r="F111" s="34"/>
      <c r="G111" s="31">
        <v>43.43915519</v>
      </c>
      <c r="H111" s="34">
        <v>820.8986029</v>
      </c>
      <c r="I111" s="21"/>
      <c r="J111" s="34">
        <v>820.8986029</v>
      </c>
      <c r="K111" s="31"/>
      <c r="L111" s="21"/>
      <c r="M111" s="21"/>
      <c r="N111" s="32"/>
    </row>
    <row r="112" spans="1:14" s="15" customFormat="1" ht="12.75">
      <c r="A112" s="92"/>
      <c r="B112" s="79"/>
      <c r="C112" s="33"/>
      <c r="D112" s="34"/>
      <c r="E112" s="21"/>
      <c r="F112" s="34"/>
      <c r="G112" s="31">
        <v>35.47667419</v>
      </c>
      <c r="H112" s="34">
        <v>529.9904742</v>
      </c>
      <c r="I112" s="21"/>
      <c r="J112" s="34">
        <v>529.9904742</v>
      </c>
      <c r="K112" s="31"/>
      <c r="L112" s="21"/>
      <c r="M112" s="21"/>
      <c r="N112" s="32"/>
    </row>
    <row r="113" spans="1:14" s="15" customFormat="1" ht="12.75">
      <c r="A113" s="92"/>
      <c r="B113" s="79"/>
      <c r="C113" s="33"/>
      <c r="D113" s="34"/>
      <c r="E113" s="21"/>
      <c r="F113" s="34"/>
      <c r="G113" s="31">
        <v>44.27376393</v>
      </c>
      <c r="H113" s="34">
        <v>338.8600762</v>
      </c>
      <c r="I113" s="21"/>
      <c r="J113" s="34">
        <v>338.8600762</v>
      </c>
      <c r="K113" s="31"/>
      <c r="L113" s="21"/>
      <c r="M113" s="21"/>
      <c r="N113" s="32"/>
    </row>
    <row r="114" spans="1:14" s="15" customFormat="1" ht="12.75">
      <c r="A114" s="92"/>
      <c r="B114" s="79"/>
      <c r="C114" s="33"/>
      <c r="D114" s="34"/>
      <c r="E114" s="21"/>
      <c r="F114" s="34"/>
      <c r="G114" s="31">
        <v>30.85330345</v>
      </c>
      <c r="H114" s="34">
        <v>365.3842083</v>
      </c>
      <c r="I114" s="21"/>
      <c r="J114" s="34">
        <v>365.3842083</v>
      </c>
      <c r="K114" s="31"/>
      <c r="L114" s="21"/>
      <c r="M114" s="21"/>
      <c r="N114" s="32"/>
    </row>
    <row r="115" spans="1:14" s="15" customFormat="1" ht="12.75">
      <c r="A115" s="92"/>
      <c r="B115" s="79"/>
      <c r="C115" s="33"/>
      <c r="D115" s="34"/>
      <c r="E115" s="21"/>
      <c r="F115" s="34"/>
      <c r="G115" s="31">
        <v>5.023231382</v>
      </c>
      <c r="H115" s="34">
        <v>10.430779</v>
      </c>
      <c r="I115" s="21"/>
      <c r="J115" s="34">
        <v>10.430779</v>
      </c>
      <c r="K115" s="31"/>
      <c r="L115" s="21"/>
      <c r="M115" s="21"/>
      <c r="N115" s="32"/>
    </row>
    <row r="116" spans="1:14" s="15" customFormat="1" ht="12.75">
      <c r="A116" s="92"/>
      <c r="B116" s="79"/>
      <c r="C116" s="33"/>
      <c r="D116" s="34"/>
      <c r="E116" s="21"/>
      <c r="F116" s="34"/>
      <c r="G116" s="31">
        <v>2.682776627</v>
      </c>
      <c r="H116" s="34">
        <v>3.275825572</v>
      </c>
      <c r="I116" s="21"/>
      <c r="J116" s="34">
        <v>3.275825572</v>
      </c>
      <c r="K116" s="31"/>
      <c r="L116" s="21"/>
      <c r="M116" s="21"/>
      <c r="N116" s="32"/>
    </row>
    <row r="117" spans="1:14" s="15" customFormat="1" ht="12.75">
      <c r="A117" s="92"/>
      <c r="B117" s="79"/>
      <c r="C117" s="33"/>
      <c r="D117" s="34"/>
      <c r="E117" s="21"/>
      <c r="F117" s="34"/>
      <c r="G117" s="31">
        <v>4.750885652</v>
      </c>
      <c r="H117" s="34">
        <v>8.821972904</v>
      </c>
      <c r="I117" s="21"/>
      <c r="J117" s="34">
        <v>8.821972904</v>
      </c>
      <c r="K117" s="31"/>
      <c r="L117" s="21"/>
      <c r="M117" s="21"/>
      <c r="N117" s="32"/>
    </row>
    <row r="118" spans="1:14" s="15" customFormat="1" ht="13.5" thickBot="1">
      <c r="A118" s="112"/>
      <c r="B118" s="80"/>
      <c r="C118" s="37"/>
      <c r="D118" s="38"/>
      <c r="E118" s="20"/>
      <c r="F118" s="38"/>
      <c r="G118" s="35">
        <v>97.39649079</v>
      </c>
      <c r="H118" s="38">
        <v>2183.012278</v>
      </c>
      <c r="I118" s="20">
        <v>12</v>
      </c>
      <c r="J118" s="38">
        <f>H118-(H118*0.12)</f>
        <v>1921.05080464</v>
      </c>
      <c r="K118" s="35"/>
      <c r="L118" s="20"/>
      <c r="M118" s="20"/>
      <c r="N118" s="36"/>
    </row>
    <row r="119" spans="1:14" s="15" customFormat="1" ht="13.5" thickBot="1">
      <c r="A119" s="117"/>
      <c r="B119" s="11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1:14" s="12" customFormat="1" ht="12.75">
      <c r="A120" s="41" t="s">
        <v>4</v>
      </c>
      <c r="B120" s="119">
        <f>SUM(B8:B119)</f>
        <v>154</v>
      </c>
      <c r="C120" s="120">
        <f>SUM(C8:C119)</f>
        <v>475.99285272</v>
      </c>
      <c r="D120" s="121">
        <f>SUM(D8:D119)</f>
        <v>5608.13356457</v>
      </c>
      <c r="E120" s="121">
        <f>SUM(E8:E119)</f>
        <v>275</v>
      </c>
      <c r="F120" s="121">
        <f>SUM(F8:F119)</f>
        <v>4877.98356457</v>
      </c>
      <c r="G120" s="122">
        <f>SUM(G8:G119)</f>
        <v>4562.543167258001</v>
      </c>
      <c r="H120" s="121">
        <f>SUM(H8:H119)</f>
        <v>112712.43009578207</v>
      </c>
      <c r="I120" s="121">
        <f>SUM(I8:I119)</f>
        <v>258</v>
      </c>
      <c r="J120" s="121">
        <f>SUM(J8:J119)</f>
        <v>106622.23571950803</v>
      </c>
      <c r="K120" s="122">
        <f>SUM(K8:K119)</f>
        <v>574.2385706229999</v>
      </c>
      <c r="L120" s="121">
        <f>SUM(L8:L119)</f>
        <v>4771.414445217</v>
      </c>
      <c r="M120" s="121">
        <f>SUM(M8:M119)</f>
        <v>19</v>
      </c>
      <c r="N120" s="123">
        <f>SUM(N8:N119)</f>
        <v>4506.934445216999</v>
      </c>
    </row>
    <row r="121" spans="1:14" s="15" customFormat="1" ht="12.75">
      <c r="A121" s="42" t="s">
        <v>5</v>
      </c>
      <c r="B121" s="81"/>
      <c r="C121" s="75"/>
      <c r="D121" s="22"/>
      <c r="E121" s="22"/>
      <c r="F121" s="68"/>
      <c r="G121" s="69"/>
      <c r="H121" s="22"/>
      <c r="I121" s="22"/>
      <c r="J121" s="74"/>
      <c r="K121" s="69"/>
      <c r="L121" s="22"/>
      <c r="M121" s="17"/>
      <c r="N121" s="28"/>
    </row>
    <row r="122" spans="1:14" s="15" customFormat="1" ht="12.75">
      <c r="A122" s="43" t="s">
        <v>6</v>
      </c>
      <c r="B122" s="82"/>
      <c r="C122" s="29">
        <v>1</v>
      </c>
      <c r="D122" s="17"/>
      <c r="E122" s="17"/>
      <c r="F122" s="30"/>
      <c r="G122" s="27">
        <v>4</v>
      </c>
      <c r="H122" s="17"/>
      <c r="I122" s="17"/>
      <c r="J122" s="28"/>
      <c r="K122" s="29">
        <v>2</v>
      </c>
      <c r="L122" s="17"/>
      <c r="M122" s="17"/>
      <c r="N122" s="28"/>
    </row>
    <row r="123" spans="1:14" s="15" customFormat="1" ht="12.75">
      <c r="A123" s="44" t="s">
        <v>7</v>
      </c>
      <c r="B123" s="82"/>
      <c r="C123" s="29">
        <v>1</v>
      </c>
      <c r="D123" s="17"/>
      <c r="E123" s="17"/>
      <c r="F123" s="30"/>
      <c r="G123" s="27">
        <v>7</v>
      </c>
      <c r="H123" s="17"/>
      <c r="I123" s="17"/>
      <c r="J123" s="28"/>
      <c r="K123" s="27">
        <v>10</v>
      </c>
      <c r="L123" s="17"/>
      <c r="M123" s="17"/>
      <c r="N123" s="28"/>
    </row>
    <row r="124" spans="1:14" s="15" customFormat="1" ht="12.75">
      <c r="A124" s="45" t="s">
        <v>8</v>
      </c>
      <c r="B124" s="82"/>
      <c r="C124" s="76">
        <v>8</v>
      </c>
      <c r="D124" s="17"/>
      <c r="E124" s="17"/>
      <c r="F124" s="30"/>
      <c r="G124" s="70">
        <v>19</v>
      </c>
      <c r="H124" s="17"/>
      <c r="I124" s="17"/>
      <c r="J124" s="28"/>
      <c r="K124" s="70">
        <v>10</v>
      </c>
      <c r="L124" s="17"/>
      <c r="M124" s="17"/>
      <c r="N124" s="28"/>
    </row>
    <row r="125" spans="1:14" s="15" customFormat="1" ht="12.75">
      <c r="A125" s="44" t="s">
        <v>9</v>
      </c>
      <c r="B125" s="82"/>
      <c r="C125" s="29">
        <v>13</v>
      </c>
      <c r="D125" s="17"/>
      <c r="E125" s="17"/>
      <c r="F125" s="30"/>
      <c r="G125" s="27">
        <v>25</v>
      </c>
      <c r="H125" s="17"/>
      <c r="I125" s="17"/>
      <c r="J125" s="28"/>
      <c r="K125" s="27">
        <v>8</v>
      </c>
      <c r="L125" s="39"/>
      <c r="M125" s="17"/>
      <c r="N125" s="28"/>
    </row>
    <row r="126" spans="1:14" s="15" customFormat="1" ht="12.75">
      <c r="A126" s="44" t="s">
        <v>10</v>
      </c>
      <c r="B126" s="82"/>
      <c r="C126" s="76">
        <v>0</v>
      </c>
      <c r="D126" s="17"/>
      <c r="E126" s="17"/>
      <c r="F126" s="30"/>
      <c r="G126" s="70">
        <v>26</v>
      </c>
      <c r="H126" s="17"/>
      <c r="I126" s="17"/>
      <c r="J126" s="28"/>
      <c r="K126" s="70">
        <v>3</v>
      </c>
      <c r="L126" s="17"/>
      <c r="M126" s="17"/>
      <c r="N126" s="28"/>
    </row>
    <row r="127" spans="1:14" s="15" customFormat="1" ht="12.75">
      <c r="A127" s="44" t="s">
        <v>11</v>
      </c>
      <c r="B127" s="82"/>
      <c r="C127" s="76">
        <v>0</v>
      </c>
      <c r="D127" s="17"/>
      <c r="E127" s="17"/>
      <c r="F127" s="30"/>
      <c r="G127" s="70">
        <v>15</v>
      </c>
      <c r="H127" s="17"/>
      <c r="I127" s="17"/>
      <c r="J127" s="28"/>
      <c r="K127" s="70">
        <v>0</v>
      </c>
      <c r="L127" s="17"/>
      <c r="M127" s="17"/>
      <c r="N127" s="28"/>
    </row>
    <row r="128" spans="1:14" s="15" customFormat="1" ht="13.5" thickBot="1">
      <c r="A128" s="46" t="s">
        <v>12</v>
      </c>
      <c r="B128" s="83"/>
      <c r="C128" s="37">
        <v>0</v>
      </c>
      <c r="D128" s="20"/>
      <c r="E128" s="20"/>
      <c r="F128" s="38"/>
      <c r="G128" s="35">
        <v>1</v>
      </c>
      <c r="H128" s="20"/>
      <c r="I128" s="20"/>
      <c r="J128" s="36"/>
      <c r="K128" s="35">
        <v>0</v>
      </c>
      <c r="L128" s="20"/>
      <c r="M128" s="20"/>
      <c r="N128" s="36"/>
    </row>
    <row r="129" ht="12.75">
      <c r="B129" s="10"/>
    </row>
    <row r="130" spans="1:2" ht="12.75">
      <c r="A130" s="52" t="s">
        <v>18</v>
      </c>
      <c r="B130" s="1"/>
    </row>
    <row r="131" spans="1:2" ht="12.75">
      <c r="A131" s="86"/>
      <c r="B131" s="47"/>
    </row>
    <row r="132" spans="1:2" ht="12.75">
      <c r="A132" s="126" t="s">
        <v>13</v>
      </c>
      <c r="B132" s="48">
        <v>154</v>
      </c>
    </row>
    <row r="133" spans="1:3" ht="12.75">
      <c r="A133" s="48" t="s">
        <v>95</v>
      </c>
      <c r="B133" s="48">
        <v>3</v>
      </c>
      <c r="C133" s="13"/>
    </row>
    <row r="134" spans="1:3" ht="14.25">
      <c r="A134" s="48" t="s">
        <v>14</v>
      </c>
      <c r="B134" s="124">
        <f>F120+J120+N120</f>
        <v>116007.15372929502</v>
      </c>
      <c r="C134" s="13"/>
    </row>
    <row r="135" spans="1:3" ht="14.25">
      <c r="A135" s="48" t="s">
        <v>15</v>
      </c>
      <c r="B135" s="48">
        <f>24*10000</f>
        <v>240000</v>
      </c>
      <c r="C135" s="13"/>
    </row>
    <row r="136" spans="1:3" ht="12.75">
      <c r="A136" s="48" t="s">
        <v>16</v>
      </c>
      <c r="B136" s="125">
        <f>(B134/B135)*100</f>
        <v>48.336314053872925</v>
      </c>
      <c r="C136" s="13"/>
    </row>
    <row r="137" spans="1:3" ht="14.25">
      <c r="A137" s="48" t="s">
        <v>96</v>
      </c>
      <c r="B137" s="125">
        <f>B132/24</f>
        <v>6.416666666666667</v>
      </c>
      <c r="C137" s="13"/>
    </row>
    <row r="138" spans="1:3" ht="14.25">
      <c r="A138" s="48" t="s">
        <v>17</v>
      </c>
      <c r="B138" s="125">
        <f>B133/24</f>
        <v>0.125</v>
      </c>
      <c r="C138" s="13"/>
    </row>
    <row r="139" spans="1:2" ht="12.75">
      <c r="A139" s="87" t="s">
        <v>97</v>
      </c>
      <c r="B139" s="128">
        <f>(C120+G120+K120)/B132</f>
        <v>36.44658825065585</v>
      </c>
    </row>
    <row r="140" ht="12.75">
      <c r="B140" s="10"/>
    </row>
    <row r="141" ht="12.75">
      <c r="B141" s="16"/>
    </row>
    <row r="142" ht="12.75">
      <c r="B142" s="10"/>
    </row>
    <row r="143" ht="12.75">
      <c r="B143" s="10"/>
    </row>
    <row r="144" ht="12.75">
      <c r="B144" s="11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6"/>
    </row>
    <row r="150" ht="12.75">
      <c r="B150" s="10"/>
    </row>
    <row r="151" ht="12.75">
      <c r="B151" s="10"/>
    </row>
    <row r="152" ht="12.75">
      <c r="B152" s="11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6"/>
    </row>
    <row r="158" ht="12.75">
      <c r="B158" s="10"/>
    </row>
    <row r="159" ht="12.75">
      <c r="B159" s="10"/>
    </row>
    <row r="160" ht="12.75">
      <c r="B160" s="11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6"/>
    </row>
    <row r="166" ht="12.75">
      <c r="B166" s="10"/>
    </row>
    <row r="167" ht="12.75">
      <c r="B167" s="10"/>
    </row>
    <row r="168" ht="12.75">
      <c r="B168" s="11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6"/>
    </row>
    <row r="174" ht="12.75">
      <c r="B174" s="10"/>
    </row>
    <row r="175" ht="12.75">
      <c r="B175" s="10"/>
    </row>
    <row r="176" ht="12.75">
      <c r="B176" s="11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6"/>
    </row>
    <row r="182" ht="12.75">
      <c r="B182" s="10"/>
    </row>
    <row r="183" ht="12.75">
      <c r="B183" s="10"/>
    </row>
    <row r="184" ht="12.75">
      <c r="B184" s="11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6"/>
    </row>
    <row r="190" ht="12.75">
      <c r="B190" s="10"/>
    </row>
    <row r="191" ht="12.75">
      <c r="B191" s="10"/>
    </row>
    <row r="192" ht="12.75">
      <c r="B192" s="11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6"/>
    </row>
    <row r="198" ht="12.75">
      <c r="B198" s="10"/>
    </row>
    <row r="199" ht="12.75">
      <c r="B199" s="10"/>
    </row>
    <row r="200" ht="12.75">
      <c r="B200" s="11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6" ht="12.75">
      <c r="B206" s="7"/>
    </row>
    <row r="207" ht="12.75">
      <c r="B207" s="10"/>
    </row>
    <row r="208" ht="12.75">
      <c r="B208" s="10"/>
    </row>
    <row r="209" ht="12.75">
      <c r="B209" s="11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5" ht="12.75">
      <c r="B215" s="7"/>
    </row>
    <row r="216" ht="12.75">
      <c r="B216" s="7"/>
    </row>
  </sheetData>
  <mergeCells count="3">
    <mergeCell ref="K6:N6"/>
    <mergeCell ref="G6:J6"/>
    <mergeCell ref="C6:F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38.140625" style="54" customWidth="1"/>
    <col min="2" max="2" width="4.421875" style="13" customWidth="1"/>
    <col min="3" max="4" width="4.28125" style="8" customWidth="1"/>
    <col min="5" max="5" width="10.28125" style="2" customWidth="1"/>
    <col min="6" max="6" width="9.28125" style="2" customWidth="1"/>
    <col min="7" max="7" width="5.00390625" style="2" customWidth="1"/>
    <col min="8" max="8" width="10.57421875" style="2" customWidth="1"/>
    <col min="9" max="9" width="10.00390625" style="2" customWidth="1"/>
    <col min="10" max="10" width="7.00390625" style="2" customWidth="1"/>
    <col min="11" max="11" width="10.7109375" style="2" customWidth="1"/>
    <col min="12" max="12" width="9.140625" style="2" customWidth="1"/>
    <col min="13" max="13" width="7.00390625" style="2" customWidth="1"/>
    <col min="14" max="14" width="11.28125" style="2" customWidth="1"/>
    <col min="15" max="15" width="9.140625" style="2" customWidth="1"/>
    <col min="16" max="16" width="6.140625" style="2" customWidth="1"/>
    <col min="17" max="17" width="9.28125" style="2" customWidth="1"/>
    <col min="18" max="18" width="9.140625" style="2" customWidth="1"/>
    <col min="19" max="19" width="6.00390625" style="2" customWidth="1"/>
    <col min="20" max="20" width="11.8515625" style="2" customWidth="1"/>
    <col min="21" max="21" width="9.140625" style="2" customWidth="1"/>
    <col min="22" max="22" width="5.8515625" style="2" customWidth="1"/>
    <col min="23" max="23" width="9.8515625" style="2" customWidth="1"/>
    <col min="24" max="24" width="9.140625" style="2" customWidth="1"/>
    <col min="25" max="25" width="6.57421875" style="2" customWidth="1"/>
    <col min="26" max="26" width="11.00390625" style="2" customWidth="1"/>
    <col min="27" max="27" width="9.140625" style="2" customWidth="1"/>
    <col min="28" max="28" width="6.8515625" style="2" customWidth="1"/>
    <col min="29" max="29" width="10.7109375" style="2" customWidth="1"/>
    <col min="30" max="30" width="9.140625" style="2" customWidth="1"/>
    <col min="31" max="31" width="7.28125" style="2" customWidth="1"/>
    <col min="32" max="32" width="11.140625" style="2" customWidth="1"/>
    <col min="33" max="34" width="9.140625" style="2" customWidth="1"/>
    <col min="35" max="35" width="11.7109375" style="2" customWidth="1"/>
    <col min="36" max="36" width="9.140625" style="2" customWidth="1"/>
    <col min="37" max="37" width="16.00390625" style="2" customWidth="1"/>
    <col min="38" max="38" width="11.28125" style="2" customWidth="1"/>
    <col min="39" max="39" width="11.00390625" style="2" customWidth="1"/>
    <col min="40" max="40" width="11.28125" style="2" customWidth="1"/>
    <col min="41" max="41" width="10.7109375" style="2" customWidth="1"/>
    <col min="42" max="16384" width="9.140625" style="2" customWidth="1"/>
  </cols>
  <sheetData>
    <row r="1" spans="1:3" ht="12.75">
      <c r="A1" s="52" t="s">
        <v>26</v>
      </c>
      <c r="B1" s="7"/>
      <c r="C1" s="2"/>
    </row>
    <row r="2" spans="1:3" ht="12.75">
      <c r="A2" s="127"/>
      <c r="B2" s="7"/>
      <c r="C2" s="2"/>
    </row>
    <row r="3" spans="1:3" ht="12.75">
      <c r="A3" s="52" t="s">
        <v>27</v>
      </c>
      <c r="B3" s="7"/>
      <c r="C3" s="2"/>
    </row>
    <row r="4" spans="1:3" ht="12.75">
      <c r="A4" s="53" t="s">
        <v>28</v>
      </c>
      <c r="B4" s="7"/>
      <c r="C4" s="2"/>
    </row>
    <row r="5" spans="1:3" ht="12.75">
      <c r="A5" s="2" t="s">
        <v>29</v>
      </c>
      <c r="B5" s="7"/>
      <c r="C5" s="2"/>
    </row>
    <row r="6" spans="1:3" ht="12.75">
      <c r="A6" s="4" t="s">
        <v>30</v>
      </c>
      <c r="B6" s="7"/>
      <c r="C6" s="2"/>
    </row>
    <row r="7" spans="1:3" ht="12.75">
      <c r="A7" s="4" t="s">
        <v>31</v>
      </c>
      <c r="B7" s="7"/>
      <c r="C7" s="2"/>
    </row>
    <row r="8" spans="1:3" ht="12.75">
      <c r="A8" s="4"/>
      <c r="B8" s="7"/>
      <c r="C8" s="2"/>
    </row>
    <row r="9" spans="1:3" ht="12.75">
      <c r="A9" s="52" t="s">
        <v>32</v>
      </c>
      <c r="B9" s="7"/>
      <c r="C9" s="2"/>
    </row>
    <row r="10" spans="1:3" ht="12.75">
      <c r="A10" s="6" t="s">
        <v>33</v>
      </c>
      <c r="B10" s="6"/>
      <c r="C10" s="6"/>
    </row>
    <row r="11" spans="1:3" ht="12.75">
      <c r="A11" s="6" t="s">
        <v>34</v>
      </c>
      <c r="B11" s="6"/>
      <c r="C11" s="6"/>
    </row>
    <row r="12" spans="1:3" ht="12.75">
      <c r="A12" s="6" t="s">
        <v>35</v>
      </c>
      <c r="B12" s="6"/>
      <c r="C12" s="6"/>
    </row>
    <row r="13" spans="1:3" ht="12.75">
      <c r="A13" s="1" t="s">
        <v>36</v>
      </c>
      <c r="B13" s="1"/>
      <c r="C13" s="1"/>
    </row>
    <row r="14" spans="1:3" ht="12.75">
      <c r="A14" s="1"/>
      <c r="B14" s="1"/>
      <c r="C14" s="1"/>
    </row>
    <row r="15" spans="1:38" s="4" customFormat="1" ht="12.75">
      <c r="A15" s="52" t="s">
        <v>37</v>
      </c>
      <c r="B15" s="14"/>
      <c r="C15" s="10"/>
      <c r="D15" s="10"/>
      <c r="E15" s="3"/>
      <c r="H15" s="3"/>
      <c r="K15" s="3"/>
      <c r="N15" s="3"/>
      <c r="Q15" s="3"/>
      <c r="T15" s="3"/>
      <c r="W15" s="3"/>
      <c r="Z15" s="3"/>
      <c r="AC15" s="3"/>
      <c r="AF15" s="3"/>
      <c r="AI15" s="3"/>
      <c r="AL15" s="3"/>
    </row>
    <row r="16" spans="1:38" s="4" customFormat="1" ht="12.75">
      <c r="A16" s="55" t="s">
        <v>38</v>
      </c>
      <c r="B16" s="14"/>
      <c r="C16" s="10"/>
      <c r="D16" s="10"/>
      <c r="E16" s="3"/>
      <c r="H16" s="3"/>
      <c r="K16" s="3"/>
      <c r="N16" s="3"/>
      <c r="Q16" s="3"/>
      <c r="T16" s="3"/>
      <c r="W16" s="3"/>
      <c r="Z16" s="3"/>
      <c r="AC16" s="3"/>
      <c r="AF16" s="3"/>
      <c r="AI16" s="3"/>
      <c r="AL16" s="3"/>
    </row>
    <row r="17" spans="1:4" s="4" customFormat="1" ht="12.75">
      <c r="A17" s="52" t="s">
        <v>39</v>
      </c>
      <c r="B17" s="56"/>
      <c r="C17" s="56"/>
      <c r="D17" s="11"/>
    </row>
    <row r="18" spans="1:38" s="4" customFormat="1" ht="12.75">
      <c r="A18" s="52" t="s">
        <v>40</v>
      </c>
      <c r="B18" s="14"/>
      <c r="C18" s="10"/>
      <c r="D18" s="10"/>
      <c r="E18" s="3"/>
      <c r="H18" s="3"/>
      <c r="K18" s="3"/>
      <c r="N18" s="3"/>
      <c r="Q18" s="3"/>
      <c r="T18" s="3"/>
      <c r="W18" s="3"/>
      <c r="Z18" s="3"/>
      <c r="AC18" s="3"/>
      <c r="AF18" s="3"/>
      <c r="AI18" s="3"/>
      <c r="AL18" s="3"/>
    </row>
    <row r="19" spans="1:38" s="4" customFormat="1" ht="12.75">
      <c r="A19" s="52" t="s">
        <v>41</v>
      </c>
      <c r="B19" s="14"/>
      <c r="C19" s="10"/>
      <c r="D19" s="10"/>
      <c r="E19" s="3"/>
      <c r="H19" s="3"/>
      <c r="K19" s="3"/>
      <c r="N19" s="3"/>
      <c r="Q19" s="3"/>
      <c r="T19" s="3"/>
      <c r="W19" s="3"/>
      <c r="Z19" s="3"/>
      <c r="AC19" s="3"/>
      <c r="AF19" s="3"/>
      <c r="AI19" s="3"/>
      <c r="AL19" s="3"/>
    </row>
    <row r="20" spans="1:4" s="4" customFormat="1" ht="12.75">
      <c r="A20" s="52" t="s">
        <v>42</v>
      </c>
      <c r="B20" s="15"/>
      <c r="C20" s="11"/>
      <c r="D20" s="11"/>
    </row>
    <row r="21" spans="1:38" s="4" customFormat="1" ht="12.75">
      <c r="A21" s="52" t="s">
        <v>43</v>
      </c>
      <c r="B21" s="14"/>
      <c r="C21" s="10"/>
      <c r="D21" s="10"/>
      <c r="E21" s="3"/>
      <c r="H21" s="3"/>
      <c r="K21" s="3"/>
      <c r="N21" s="3"/>
      <c r="Q21" s="3"/>
      <c r="T21" s="3"/>
      <c r="W21" s="3"/>
      <c r="Z21" s="3"/>
      <c r="AC21" s="3"/>
      <c r="AF21" s="3"/>
      <c r="AI21" s="3"/>
      <c r="AL21" s="3"/>
    </row>
    <row r="22" spans="1:38" s="4" customFormat="1" ht="12.75">
      <c r="A22" s="52" t="s">
        <v>44</v>
      </c>
      <c r="B22" s="14"/>
      <c r="C22" s="10"/>
      <c r="D22" s="10"/>
      <c r="E22" s="3"/>
      <c r="H22" s="3"/>
      <c r="K22" s="3"/>
      <c r="N22" s="3"/>
      <c r="Q22" s="3"/>
      <c r="T22" s="3"/>
      <c r="W22" s="3"/>
      <c r="Z22" s="3"/>
      <c r="AC22" s="3"/>
      <c r="AF22" s="3"/>
      <c r="AI22" s="3"/>
      <c r="AL22" s="3"/>
    </row>
    <row r="23" spans="1:38" s="4" customFormat="1" ht="12.75">
      <c r="A23" s="52" t="s">
        <v>45</v>
      </c>
      <c r="B23" s="14"/>
      <c r="C23" s="10"/>
      <c r="D23" s="10"/>
      <c r="E23" s="3"/>
      <c r="H23" s="3"/>
      <c r="K23" s="3"/>
      <c r="N23" s="3"/>
      <c r="Q23" s="3"/>
      <c r="T23" s="3"/>
      <c r="W23" s="3"/>
      <c r="Z23" s="3"/>
      <c r="AC23" s="3"/>
      <c r="AF23" s="3"/>
      <c r="AI23" s="3"/>
      <c r="AL23" s="3"/>
    </row>
    <row r="24" spans="1:38" ht="12.75">
      <c r="A24" s="52" t="s">
        <v>46</v>
      </c>
      <c r="B24" s="14"/>
      <c r="C24" s="10"/>
      <c r="D24" s="10"/>
      <c r="E24" s="3"/>
      <c r="H24" s="3"/>
      <c r="K24" s="3"/>
      <c r="N24" s="3"/>
      <c r="Q24" s="3"/>
      <c r="T24" s="3"/>
      <c r="W24" s="3"/>
      <c r="Z24" s="3"/>
      <c r="AC24" s="3"/>
      <c r="AF24" s="3"/>
      <c r="AI24" s="3"/>
      <c r="AL24" s="3"/>
    </row>
    <row r="25" spans="1:38" ht="12.75">
      <c r="A25" s="52" t="s">
        <v>47</v>
      </c>
      <c r="B25" s="16"/>
      <c r="C25" s="16"/>
      <c r="D25" s="7"/>
      <c r="E25" s="1"/>
      <c r="H25" s="1"/>
      <c r="K25" s="1"/>
      <c r="N25" s="1"/>
      <c r="Q25" s="1"/>
      <c r="T25" s="1"/>
      <c r="W25" s="1"/>
      <c r="Z25" s="1"/>
      <c r="AC25" s="1"/>
      <c r="AF25" s="1"/>
      <c r="AI25" s="1"/>
      <c r="AL25" s="1"/>
    </row>
    <row r="26" spans="1:38" ht="12.75">
      <c r="A26" s="52" t="s">
        <v>48</v>
      </c>
      <c r="B26" s="14"/>
      <c r="C26" s="10"/>
      <c r="D26" s="10"/>
      <c r="E26" s="3"/>
      <c r="H26" s="3"/>
      <c r="K26" s="3"/>
      <c r="N26" s="3"/>
      <c r="Q26" s="3"/>
      <c r="T26" s="3"/>
      <c r="W26" s="3"/>
      <c r="Z26" s="3"/>
      <c r="AC26" s="3"/>
      <c r="AF26" s="3"/>
      <c r="AI26" s="3"/>
      <c r="AL26" s="3"/>
    </row>
    <row r="27" spans="1:38" ht="12.75">
      <c r="A27" s="52" t="s">
        <v>49</v>
      </c>
      <c r="B27" s="14"/>
      <c r="C27" s="10"/>
      <c r="D27" s="10"/>
      <c r="E27" s="3"/>
      <c r="H27" s="3"/>
      <c r="K27" s="3"/>
      <c r="N27" s="3"/>
      <c r="Q27" s="3"/>
      <c r="T27" s="3"/>
      <c r="W27" s="3"/>
      <c r="Z27" s="3"/>
      <c r="AC27" s="3"/>
      <c r="AF27" s="3"/>
      <c r="AI27" s="3"/>
      <c r="AL27" s="3"/>
    </row>
    <row r="28" spans="1:38" ht="12.75">
      <c r="A28" s="52"/>
      <c r="B28" s="14"/>
      <c r="C28" s="10"/>
      <c r="D28" s="10"/>
      <c r="E28" s="3"/>
      <c r="H28" s="3"/>
      <c r="K28" s="3"/>
      <c r="N28" s="3"/>
      <c r="Q28" s="3"/>
      <c r="T28" s="3"/>
      <c r="W28" s="3"/>
      <c r="Z28" s="3"/>
      <c r="AC28" s="3"/>
      <c r="AF28" s="3"/>
      <c r="AI28" s="3"/>
      <c r="AL28" s="3"/>
    </row>
    <row r="29" spans="1:38" s="4" customFormat="1" ht="12.75">
      <c r="A29" s="52" t="s">
        <v>50</v>
      </c>
      <c r="B29" s="14"/>
      <c r="C29" s="10"/>
      <c r="D29" s="10"/>
      <c r="E29" s="3"/>
      <c r="H29" s="3"/>
      <c r="K29" s="3"/>
      <c r="N29" s="3"/>
      <c r="Q29" s="3"/>
      <c r="T29" s="3"/>
      <c r="W29" s="3"/>
      <c r="Z29" s="3"/>
      <c r="AC29" s="3"/>
      <c r="AF29" s="3"/>
      <c r="AI29" s="3"/>
      <c r="AL29" s="3"/>
    </row>
    <row r="30" ht="12.75">
      <c r="A30" s="52" t="s">
        <v>51</v>
      </c>
    </row>
    <row r="31" ht="12.75">
      <c r="A31" s="52" t="s">
        <v>52</v>
      </c>
    </row>
    <row r="32" ht="12.75">
      <c r="A32" s="52" t="s">
        <v>53</v>
      </c>
    </row>
    <row r="33" ht="12.75">
      <c r="A33" s="52" t="s">
        <v>54</v>
      </c>
    </row>
    <row r="34" ht="12.75">
      <c r="A34" s="52"/>
    </row>
    <row r="35" spans="1:38" s="4" customFormat="1" ht="12.75">
      <c r="A35" s="58" t="s">
        <v>55</v>
      </c>
      <c r="B35" s="6"/>
      <c r="C35" s="6"/>
      <c r="D35" s="6"/>
      <c r="E35" s="6"/>
      <c r="F35" s="6"/>
      <c r="G35" s="6"/>
      <c r="H35" s="6"/>
      <c r="I35" s="6"/>
      <c r="K35" s="1"/>
      <c r="N35" s="1"/>
      <c r="Q35" s="1"/>
      <c r="T35" s="1"/>
      <c r="W35" s="1"/>
      <c r="Z35" s="1"/>
      <c r="AC35" s="1"/>
      <c r="AF35" s="1"/>
      <c r="AI35" s="1"/>
      <c r="AL35" s="1"/>
    </row>
    <row r="36" spans="1:38" s="4" customFormat="1" ht="12.75">
      <c r="A36" s="58" t="s">
        <v>56</v>
      </c>
      <c r="B36" s="6"/>
      <c r="C36" s="6"/>
      <c r="D36" s="6"/>
      <c r="E36" s="6"/>
      <c r="F36" s="6"/>
      <c r="G36" s="6"/>
      <c r="H36" s="6"/>
      <c r="I36" s="6"/>
      <c r="K36" s="1"/>
      <c r="N36" s="1"/>
      <c r="Q36" s="1"/>
      <c r="T36" s="1"/>
      <c r="W36" s="1"/>
      <c r="Z36" s="1"/>
      <c r="AC36" s="1"/>
      <c r="AF36" s="1"/>
      <c r="AI36" s="1"/>
      <c r="AL36" s="1"/>
    </row>
    <row r="37" spans="1:42" s="4" customFormat="1" ht="12.75">
      <c r="A37" s="55" t="s">
        <v>57</v>
      </c>
      <c r="B37" s="57"/>
      <c r="C37" s="59"/>
      <c r="D37" s="60"/>
      <c r="E37" s="60"/>
      <c r="F37" s="61"/>
      <c r="G37" s="57"/>
      <c r="H37" s="57"/>
      <c r="I37" s="55"/>
      <c r="J37" s="57"/>
      <c r="K37" s="57"/>
      <c r="L37" s="57"/>
      <c r="M37" s="57"/>
      <c r="N37" s="55"/>
      <c r="O37" s="57"/>
      <c r="P37" s="57"/>
      <c r="Q37" s="55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</row>
    <row r="38" spans="1:42" s="4" customFormat="1" ht="12.75">
      <c r="A38" s="55" t="s">
        <v>58</v>
      </c>
      <c r="B38" s="57"/>
      <c r="C38" s="59"/>
      <c r="D38" s="60"/>
      <c r="E38" s="60"/>
      <c r="F38" s="61"/>
      <c r="G38" s="57"/>
      <c r="H38" s="57"/>
      <c r="I38" s="55"/>
      <c r="J38" s="57"/>
      <c r="K38" s="57"/>
      <c r="L38" s="57"/>
      <c r="M38" s="57"/>
      <c r="N38" s="55"/>
      <c r="O38" s="57"/>
      <c r="P38" s="57"/>
      <c r="Q38" s="55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</row>
    <row r="39" spans="1:42" s="4" customFormat="1" ht="14.25">
      <c r="A39" s="55" t="s">
        <v>59</v>
      </c>
      <c r="B39" s="57"/>
      <c r="C39" s="59"/>
      <c r="D39" s="60"/>
      <c r="E39" s="60"/>
      <c r="F39" s="61"/>
      <c r="G39" s="57"/>
      <c r="H39" s="57"/>
      <c r="I39" s="55"/>
      <c r="J39" s="57"/>
      <c r="K39" s="57"/>
      <c r="L39" s="57"/>
      <c r="M39" s="57"/>
      <c r="N39" s="55"/>
      <c r="O39" s="57"/>
      <c r="P39" s="57"/>
      <c r="Q39" s="55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</row>
    <row r="40" spans="1:42" s="4" customFormat="1" ht="14.25">
      <c r="A40" s="55" t="s">
        <v>60</v>
      </c>
      <c r="B40" s="57"/>
      <c r="C40" s="59"/>
      <c r="D40" s="60"/>
      <c r="E40" s="60"/>
      <c r="F40" s="61"/>
      <c r="G40" s="57"/>
      <c r="H40" s="57"/>
      <c r="I40" s="55"/>
      <c r="J40" s="57"/>
      <c r="K40" s="57"/>
      <c r="L40" s="57"/>
      <c r="M40" s="57"/>
      <c r="N40" s="55"/>
      <c r="O40" s="57"/>
      <c r="P40" s="57"/>
      <c r="Q40" s="55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</row>
    <row r="41" spans="1:42" s="4" customFormat="1" ht="14.25">
      <c r="A41" s="55" t="s">
        <v>61</v>
      </c>
      <c r="B41" s="57"/>
      <c r="C41" s="59"/>
      <c r="D41" s="60"/>
      <c r="E41" s="60"/>
      <c r="F41" s="61"/>
      <c r="G41" s="57"/>
      <c r="H41" s="57"/>
      <c r="I41" s="55"/>
      <c r="J41" s="57"/>
      <c r="K41" s="57"/>
      <c r="L41" s="57"/>
      <c r="M41" s="57"/>
      <c r="N41" s="55"/>
      <c r="O41" s="57"/>
      <c r="P41" s="57"/>
      <c r="Q41" s="55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</row>
    <row r="42" ht="12.75">
      <c r="A42" s="52" t="s">
        <v>62</v>
      </c>
    </row>
    <row r="43" ht="12.75">
      <c r="A43" s="52"/>
    </row>
    <row r="44" ht="12.75">
      <c r="A44" s="52" t="s">
        <v>63</v>
      </c>
    </row>
    <row r="45" ht="12.75">
      <c r="A45" s="52" t="s">
        <v>64</v>
      </c>
    </row>
    <row r="46" ht="12.75">
      <c r="A46" s="52" t="s">
        <v>98</v>
      </c>
    </row>
    <row r="47" spans="1:38" ht="12.75">
      <c r="A47" s="1" t="s">
        <v>99</v>
      </c>
      <c r="B47" s="16"/>
      <c r="C47" s="16"/>
      <c r="D47" s="7"/>
      <c r="E47" s="1"/>
      <c r="H47" s="1"/>
      <c r="K47" s="1"/>
      <c r="N47" s="1"/>
      <c r="Q47" s="1"/>
      <c r="T47" s="1"/>
      <c r="W47" s="1"/>
      <c r="Z47" s="1"/>
      <c r="AC47" s="1"/>
      <c r="AF47" s="1"/>
      <c r="AI47" s="1"/>
      <c r="AL47" s="1"/>
    </row>
    <row r="48" spans="1:38" ht="12.75">
      <c r="A48" s="1" t="s">
        <v>65</v>
      </c>
      <c r="B48" s="14"/>
      <c r="C48" s="10"/>
      <c r="D48" s="10"/>
      <c r="E48" s="3"/>
      <c r="H48" s="3"/>
      <c r="K48" s="3"/>
      <c r="N48" s="3"/>
      <c r="Q48" s="3"/>
      <c r="T48" s="3"/>
      <c r="W48" s="3"/>
      <c r="Z48" s="3"/>
      <c r="AC48" s="3"/>
      <c r="AF48" s="3"/>
      <c r="AI48" s="3"/>
      <c r="AL48" s="3"/>
    </row>
    <row r="49" spans="1:38" ht="12.75">
      <c r="A49" s="1" t="s">
        <v>100</v>
      </c>
      <c r="B49" s="14"/>
      <c r="C49" s="10"/>
      <c r="D49" s="10"/>
      <c r="E49" s="3"/>
      <c r="H49" s="3"/>
      <c r="K49" s="3"/>
      <c r="N49" s="3"/>
      <c r="Q49" s="3"/>
      <c r="T49" s="3"/>
      <c r="W49" s="3"/>
      <c r="Z49" s="3"/>
      <c r="AC49" s="3"/>
      <c r="AF49" s="3"/>
      <c r="AI49" s="3"/>
      <c r="AL49" s="3"/>
    </row>
    <row r="50" spans="1:38" ht="14.25">
      <c r="A50" s="5" t="s">
        <v>66</v>
      </c>
      <c r="B50" s="15"/>
      <c r="C50" s="11"/>
      <c r="D50" s="11"/>
      <c r="E50" s="4"/>
      <c r="H50" s="4"/>
      <c r="K50" s="4"/>
      <c r="N50" s="4"/>
      <c r="Q50" s="4"/>
      <c r="T50" s="4"/>
      <c r="W50" s="4"/>
      <c r="Z50" s="4"/>
      <c r="AC50" s="4"/>
      <c r="AF50" s="4"/>
      <c r="AI50" s="4"/>
      <c r="AL50" s="4"/>
    </row>
    <row r="51" spans="1:38" ht="12.75">
      <c r="A51" s="5" t="s">
        <v>101</v>
      </c>
      <c r="B51" s="15"/>
      <c r="C51" s="11"/>
      <c r="D51" s="11"/>
      <c r="E51" s="4"/>
      <c r="H51" s="4"/>
      <c r="K51" s="4"/>
      <c r="N51" s="4"/>
      <c r="Q51" s="4"/>
      <c r="T51" s="4"/>
      <c r="W51" s="4"/>
      <c r="Z51" s="4"/>
      <c r="AC51" s="4"/>
      <c r="AF51" s="4"/>
      <c r="AI51" s="4"/>
      <c r="AL51" s="4"/>
    </row>
    <row r="52" spans="1:38" ht="12.75">
      <c r="A52" s="1" t="s">
        <v>102</v>
      </c>
      <c r="B52" s="14"/>
      <c r="C52" s="10"/>
      <c r="D52" s="10"/>
      <c r="E52" s="3"/>
      <c r="H52" s="3"/>
      <c r="K52" s="3"/>
      <c r="N52" s="3"/>
      <c r="Q52" s="3"/>
      <c r="T52" s="3"/>
      <c r="W52" s="3"/>
      <c r="Z52" s="3"/>
      <c r="AC52" s="3"/>
      <c r="AF52" s="3"/>
      <c r="AI52" s="3"/>
      <c r="AL52" s="3"/>
    </row>
    <row r="53" spans="1:38" ht="14.25">
      <c r="A53" s="1" t="s">
        <v>103</v>
      </c>
      <c r="B53" s="14"/>
      <c r="C53" s="10"/>
      <c r="D53" s="10"/>
      <c r="E53" s="3"/>
      <c r="H53" s="3"/>
      <c r="K53" s="3"/>
      <c r="N53" s="3"/>
      <c r="Q53" s="3"/>
      <c r="T53" s="3"/>
      <c r="W53" s="3"/>
      <c r="Z53" s="3"/>
      <c r="AC53" s="3"/>
      <c r="AF53" s="3"/>
      <c r="AI53" s="3"/>
      <c r="AL53" s="3"/>
    </row>
    <row r="54" spans="1:38" ht="14.25">
      <c r="A54" s="1" t="s">
        <v>104</v>
      </c>
      <c r="B54" s="14"/>
      <c r="C54" s="10"/>
      <c r="D54" s="10"/>
      <c r="E54" s="3"/>
      <c r="H54" s="3"/>
      <c r="K54" s="3"/>
      <c r="N54" s="3"/>
      <c r="Q54" s="3"/>
      <c r="T54" s="3"/>
      <c r="W54" s="3"/>
      <c r="Z54" s="3"/>
      <c r="AC54" s="3"/>
      <c r="AF54" s="3"/>
      <c r="AI54" s="3"/>
      <c r="AL54" s="3"/>
    </row>
    <row r="55" spans="1:38" ht="12.75">
      <c r="A55" s="52" t="s">
        <v>105</v>
      </c>
      <c r="B55" s="14"/>
      <c r="C55" s="10"/>
      <c r="D55" s="10"/>
      <c r="E55" s="3"/>
      <c r="H55" s="3"/>
      <c r="K55" s="3"/>
      <c r="N55" s="3"/>
      <c r="Q55" s="3"/>
      <c r="T55" s="3"/>
      <c r="W55" s="3"/>
      <c r="Z55" s="3"/>
      <c r="AC55" s="3"/>
      <c r="AF55" s="3"/>
      <c r="AI55" s="3"/>
      <c r="AL55" s="3"/>
    </row>
    <row r="56" spans="1:38" ht="14.25">
      <c r="A56" s="6" t="s">
        <v>106</v>
      </c>
      <c r="B56" s="14"/>
      <c r="C56" s="10"/>
      <c r="D56" s="10"/>
      <c r="E56" s="3"/>
      <c r="H56" s="3"/>
      <c r="K56" s="3"/>
      <c r="N56" s="3"/>
      <c r="Q56" s="3"/>
      <c r="T56" s="3"/>
      <c r="W56" s="3"/>
      <c r="Z56" s="3"/>
      <c r="AC56" s="3"/>
      <c r="AF56" s="3"/>
      <c r="AI56" s="3"/>
      <c r="AL56" s="3"/>
    </row>
    <row r="57" spans="1:38" ht="12.75">
      <c r="A57" s="2"/>
      <c r="B57" s="14"/>
      <c r="C57" s="10"/>
      <c r="D57" s="10"/>
      <c r="E57" s="3"/>
      <c r="H57" s="3"/>
      <c r="K57" s="3"/>
      <c r="N57" s="3"/>
      <c r="Q57" s="3"/>
      <c r="T57" s="3"/>
      <c r="W57" s="3"/>
      <c r="Z57" s="3"/>
      <c r="AC57" s="3"/>
      <c r="AF57" s="3"/>
      <c r="AI57" s="3"/>
      <c r="AL57" s="3"/>
    </row>
    <row r="58" spans="2:38" ht="12.75">
      <c r="B58" s="14"/>
      <c r="C58" s="10"/>
      <c r="D58" s="10"/>
      <c r="E58" s="3"/>
      <c r="H58" s="3"/>
      <c r="K58" s="3"/>
      <c r="N58" s="3"/>
      <c r="Q58" s="3"/>
      <c r="T58" s="3"/>
      <c r="W58" s="3"/>
      <c r="Z58" s="3"/>
      <c r="AC58" s="3"/>
      <c r="AF58" s="3"/>
      <c r="AI58" s="3"/>
      <c r="AL58" s="3"/>
    </row>
    <row r="59" spans="2:38" ht="12.75">
      <c r="B59" s="15"/>
      <c r="C59" s="11"/>
      <c r="D59" s="11"/>
      <c r="E59" s="4"/>
      <c r="H59" s="4"/>
      <c r="K59" s="4"/>
      <c r="N59" s="4"/>
      <c r="Q59" s="4"/>
      <c r="T59" s="4"/>
      <c r="W59" s="4"/>
      <c r="Z59" s="4"/>
      <c r="AC59" s="4"/>
      <c r="AF59" s="4"/>
      <c r="AI59" s="4"/>
      <c r="AL59" s="4"/>
    </row>
    <row r="60" spans="2:38" ht="12.75">
      <c r="B60" s="14"/>
      <c r="C60" s="10"/>
      <c r="D60" s="10"/>
      <c r="E60" s="3"/>
      <c r="H60" s="3"/>
      <c r="K60" s="3"/>
      <c r="N60" s="3"/>
      <c r="Q60" s="3"/>
      <c r="T60" s="3"/>
      <c r="W60" s="3"/>
      <c r="Z60" s="3"/>
      <c r="AC60" s="3"/>
      <c r="AF60" s="3"/>
      <c r="AI60" s="3"/>
      <c r="AL60" s="3"/>
    </row>
    <row r="61" spans="2:38" ht="12.75">
      <c r="B61" s="14"/>
      <c r="C61" s="10"/>
      <c r="D61" s="10"/>
      <c r="E61" s="3"/>
      <c r="H61" s="3"/>
      <c r="K61" s="3"/>
      <c r="N61" s="3"/>
      <c r="Q61" s="3"/>
      <c r="T61" s="3"/>
      <c r="W61" s="3"/>
      <c r="Z61" s="3"/>
      <c r="AC61" s="3"/>
      <c r="AF61" s="3"/>
      <c r="AI61" s="3"/>
      <c r="AL61" s="3"/>
    </row>
    <row r="62" spans="2:38" ht="12.75">
      <c r="B62" s="14"/>
      <c r="C62" s="10"/>
      <c r="D62" s="10"/>
      <c r="E62" s="3"/>
      <c r="H62" s="3"/>
      <c r="K62" s="3"/>
      <c r="N62" s="3"/>
      <c r="Q62" s="3"/>
      <c r="T62" s="3"/>
      <c r="W62" s="3"/>
      <c r="Z62" s="3"/>
      <c r="AC62" s="3"/>
      <c r="AF62" s="3"/>
      <c r="AI62" s="3"/>
      <c r="AL62" s="3"/>
    </row>
    <row r="63" spans="2:38" ht="12.75">
      <c r="B63" s="14"/>
      <c r="C63" s="10"/>
      <c r="D63" s="10"/>
      <c r="E63" s="3"/>
      <c r="H63" s="3"/>
      <c r="K63" s="3"/>
      <c r="N63" s="3"/>
      <c r="Q63" s="3"/>
      <c r="T63" s="3"/>
      <c r="W63" s="3"/>
      <c r="Z63" s="3"/>
      <c r="AC63" s="3"/>
      <c r="AF63" s="3"/>
      <c r="AI63" s="3"/>
      <c r="AL63" s="3"/>
    </row>
    <row r="64" spans="2:38" ht="12.75">
      <c r="B64" s="16"/>
      <c r="C64" s="16"/>
      <c r="D64" s="7"/>
      <c r="E64" s="1"/>
      <c r="H64" s="1"/>
      <c r="K64" s="1"/>
      <c r="N64" s="1"/>
      <c r="Q64" s="1"/>
      <c r="T64" s="1"/>
      <c r="W64" s="1"/>
      <c r="Z64" s="1"/>
      <c r="AC64" s="1"/>
      <c r="AF64" s="1"/>
      <c r="AI64" s="1"/>
      <c r="AL64" s="1"/>
    </row>
    <row r="65" spans="2:38" ht="12.75">
      <c r="B65" s="14"/>
      <c r="C65" s="10"/>
      <c r="D65" s="10"/>
      <c r="E65" s="3"/>
      <c r="H65" s="3"/>
      <c r="K65" s="3"/>
      <c r="N65" s="3"/>
      <c r="Q65" s="3"/>
      <c r="T65" s="3"/>
      <c r="W65" s="3"/>
      <c r="Z65" s="3"/>
      <c r="AC65" s="3"/>
      <c r="AF65" s="3"/>
      <c r="AI65" s="3"/>
      <c r="AL65" s="3"/>
    </row>
    <row r="66" spans="2:38" ht="12.75">
      <c r="B66" s="14"/>
      <c r="C66" s="10"/>
      <c r="D66" s="10"/>
      <c r="E66" s="3"/>
      <c r="H66" s="3"/>
      <c r="K66" s="3"/>
      <c r="N66" s="3"/>
      <c r="Q66" s="3"/>
      <c r="T66" s="3"/>
      <c r="W66" s="3"/>
      <c r="Z66" s="3"/>
      <c r="AC66" s="3"/>
      <c r="AF66" s="3"/>
      <c r="AI66" s="3"/>
      <c r="AL66" s="3"/>
    </row>
    <row r="67" spans="2:38" ht="12.75">
      <c r="B67" s="15"/>
      <c r="C67" s="11"/>
      <c r="D67" s="11"/>
      <c r="E67" s="4"/>
      <c r="H67" s="4"/>
      <c r="K67" s="4"/>
      <c r="N67" s="4"/>
      <c r="Q67" s="4"/>
      <c r="T67" s="4"/>
      <c r="W67" s="4"/>
      <c r="Z67" s="4"/>
      <c r="AC67" s="4"/>
      <c r="AF67" s="4"/>
      <c r="AI67" s="4"/>
      <c r="AL67" s="4"/>
    </row>
    <row r="68" spans="2:38" ht="12.75">
      <c r="B68" s="14"/>
      <c r="C68" s="10"/>
      <c r="D68" s="10"/>
      <c r="E68" s="3"/>
      <c r="H68" s="3"/>
      <c r="K68" s="3"/>
      <c r="N68" s="3"/>
      <c r="Q68" s="3"/>
      <c r="T68" s="3"/>
      <c r="W68" s="3"/>
      <c r="Z68" s="3"/>
      <c r="AC68" s="3"/>
      <c r="AF68" s="3"/>
      <c r="AI68" s="3"/>
      <c r="AL68" s="3"/>
    </row>
    <row r="69" spans="2:38" ht="12.75">
      <c r="B69" s="14"/>
      <c r="C69" s="10"/>
      <c r="D69" s="10"/>
      <c r="E69" s="3"/>
      <c r="H69" s="3"/>
      <c r="K69" s="3"/>
      <c r="N69" s="3"/>
      <c r="Q69" s="3"/>
      <c r="T69" s="3"/>
      <c r="W69" s="3"/>
      <c r="Z69" s="3"/>
      <c r="AC69" s="3"/>
      <c r="AF69" s="3"/>
      <c r="AI69" s="3"/>
      <c r="AL69" s="3"/>
    </row>
    <row r="70" spans="2:38" ht="12.75">
      <c r="B70" s="14"/>
      <c r="C70" s="10"/>
      <c r="D70" s="10"/>
      <c r="E70" s="3"/>
      <c r="H70" s="3"/>
      <c r="K70" s="3"/>
      <c r="N70" s="3"/>
      <c r="Q70" s="3"/>
      <c r="T70" s="3"/>
      <c r="W70" s="3"/>
      <c r="Z70" s="3"/>
      <c r="AC70" s="3"/>
      <c r="AF70" s="3"/>
      <c r="AI70" s="3"/>
      <c r="AL70" s="3"/>
    </row>
    <row r="71" spans="2:38" ht="12.75">
      <c r="B71" s="14"/>
      <c r="C71" s="10"/>
      <c r="D71" s="10"/>
      <c r="E71" s="3"/>
      <c r="H71" s="3"/>
      <c r="K71" s="3"/>
      <c r="N71" s="3"/>
      <c r="Q71" s="3"/>
      <c r="T71" s="3"/>
      <c r="W71" s="3"/>
      <c r="Z71" s="3"/>
      <c r="AC71" s="3"/>
      <c r="AF71" s="3"/>
      <c r="AI71" s="3"/>
      <c r="AL71" s="3"/>
    </row>
    <row r="72" spans="2:38" ht="12.75">
      <c r="B72" s="16"/>
      <c r="C72" s="16"/>
      <c r="D72" s="7"/>
      <c r="E72" s="1"/>
      <c r="H72" s="1"/>
      <c r="K72" s="1"/>
      <c r="N72" s="1"/>
      <c r="Q72" s="1"/>
      <c r="T72" s="1"/>
      <c r="W72" s="1"/>
      <c r="Z72" s="1"/>
      <c r="AC72" s="1"/>
      <c r="AF72" s="1"/>
      <c r="AI72" s="1"/>
      <c r="AL72" s="1"/>
    </row>
    <row r="73" spans="2:38" ht="12.75">
      <c r="B73" s="14"/>
      <c r="C73" s="10"/>
      <c r="D73" s="10"/>
      <c r="E73" s="3"/>
      <c r="H73" s="3"/>
      <c r="K73" s="3"/>
      <c r="N73" s="3"/>
      <c r="Q73" s="3"/>
      <c r="T73" s="3"/>
      <c r="W73" s="3"/>
      <c r="Z73" s="3"/>
      <c r="AC73" s="3"/>
      <c r="AF73" s="3"/>
      <c r="AI73" s="3"/>
      <c r="AL73" s="3"/>
    </row>
    <row r="74" spans="2:38" ht="12.75">
      <c r="B74" s="14"/>
      <c r="C74" s="10"/>
      <c r="D74" s="10"/>
      <c r="E74" s="3"/>
      <c r="H74" s="3"/>
      <c r="K74" s="3"/>
      <c r="N74" s="3"/>
      <c r="Q74" s="3"/>
      <c r="T74" s="3"/>
      <c r="W74" s="3"/>
      <c r="Z74" s="3"/>
      <c r="AC74" s="3"/>
      <c r="AF74" s="3"/>
      <c r="AI74" s="3"/>
      <c r="AL74" s="3"/>
    </row>
    <row r="75" spans="2:38" ht="12.75">
      <c r="B75" s="15"/>
      <c r="C75" s="11"/>
      <c r="D75" s="11"/>
      <c r="E75" s="4"/>
      <c r="H75" s="4"/>
      <c r="K75" s="4"/>
      <c r="N75" s="4"/>
      <c r="Q75" s="4"/>
      <c r="T75" s="4"/>
      <c r="W75" s="4"/>
      <c r="Z75" s="4"/>
      <c r="AC75" s="4"/>
      <c r="AF75" s="4"/>
      <c r="AI75" s="4"/>
      <c r="AL75" s="4"/>
    </row>
    <row r="76" spans="2:38" ht="12.75">
      <c r="B76" s="14"/>
      <c r="C76" s="10"/>
      <c r="D76" s="10"/>
      <c r="E76" s="3"/>
      <c r="H76" s="3"/>
      <c r="K76" s="3"/>
      <c r="N76" s="3"/>
      <c r="Q76" s="3"/>
      <c r="T76" s="3"/>
      <c r="W76" s="3"/>
      <c r="Z76" s="3"/>
      <c r="AC76" s="3"/>
      <c r="AF76" s="3"/>
      <c r="AI76" s="3"/>
      <c r="AL76" s="3"/>
    </row>
    <row r="77" spans="2:38" ht="12.75">
      <c r="B77" s="14"/>
      <c r="C77" s="10"/>
      <c r="D77" s="10"/>
      <c r="E77" s="3"/>
      <c r="H77" s="3"/>
      <c r="K77" s="3"/>
      <c r="N77" s="3"/>
      <c r="Q77" s="3"/>
      <c r="T77" s="3"/>
      <c r="W77" s="3"/>
      <c r="Z77" s="3"/>
      <c r="AC77" s="3"/>
      <c r="AF77" s="3"/>
      <c r="AI77" s="3"/>
      <c r="AL77" s="3"/>
    </row>
    <row r="78" spans="2:38" ht="12.75">
      <c r="B78" s="14"/>
      <c r="C78" s="10"/>
      <c r="D78" s="10"/>
      <c r="E78" s="3"/>
      <c r="H78" s="3"/>
      <c r="K78" s="3"/>
      <c r="N78" s="3"/>
      <c r="Q78" s="3"/>
      <c r="T78" s="3"/>
      <c r="W78" s="3"/>
      <c r="Z78" s="3"/>
      <c r="AC78" s="3"/>
      <c r="AF78" s="3"/>
      <c r="AI78" s="3"/>
      <c r="AL78" s="3"/>
    </row>
    <row r="79" spans="2:38" ht="12.75">
      <c r="B79" s="14"/>
      <c r="C79" s="10"/>
      <c r="D79" s="10"/>
      <c r="E79" s="3"/>
      <c r="H79" s="3"/>
      <c r="K79" s="3"/>
      <c r="N79" s="3"/>
      <c r="Q79" s="3"/>
      <c r="T79" s="3"/>
      <c r="W79" s="3"/>
      <c r="Z79" s="3"/>
      <c r="AC79" s="3"/>
      <c r="AF79" s="3"/>
      <c r="AI79" s="3"/>
      <c r="AL79" s="3"/>
    </row>
    <row r="80" spans="2:38" ht="12.75">
      <c r="B80" s="16"/>
      <c r="C80" s="16"/>
      <c r="D80" s="7"/>
      <c r="E80" s="1"/>
      <c r="H80" s="1"/>
      <c r="K80" s="1"/>
      <c r="N80" s="1"/>
      <c r="Q80" s="1"/>
      <c r="T80" s="1"/>
      <c r="W80" s="1"/>
      <c r="Z80" s="1"/>
      <c r="AC80" s="1"/>
      <c r="AF80" s="1"/>
      <c r="AI80" s="1"/>
      <c r="AL80" s="1"/>
    </row>
    <row r="81" spans="2:38" ht="12.75">
      <c r="B81" s="14"/>
      <c r="C81" s="10"/>
      <c r="D81" s="10"/>
      <c r="E81" s="3"/>
      <c r="H81" s="3"/>
      <c r="K81" s="3"/>
      <c r="N81" s="3"/>
      <c r="Q81" s="3"/>
      <c r="T81" s="3"/>
      <c r="W81" s="3"/>
      <c r="Z81" s="3"/>
      <c r="AC81" s="3"/>
      <c r="AF81" s="3"/>
      <c r="AI81" s="3"/>
      <c r="AL81" s="3"/>
    </row>
    <row r="82" spans="2:38" ht="12.75">
      <c r="B82" s="14"/>
      <c r="C82" s="10"/>
      <c r="D82" s="10"/>
      <c r="E82" s="3"/>
      <c r="H82" s="3"/>
      <c r="K82" s="3"/>
      <c r="N82" s="3"/>
      <c r="Q82" s="3"/>
      <c r="T82" s="3"/>
      <c r="W82" s="3"/>
      <c r="Z82" s="3"/>
      <c r="AC82" s="3"/>
      <c r="AF82" s="3"/>
      <c r="AI82" s="3"/>
      <c r="AL82" s="3"/>
    </row>
    <row r="83" spans="2:38" ht="12.75">
      <c r="B83" s="15"/>
      <c r="C83" s="11"/>
      <c r="D83" s="11"/>
      <c r="E83" s="4"/>
      <c r="H83" s="4"/>
      <c r="K83" s="4"/>
      <c r="N83" s="4"/>
      <c r="Q83" s="4"/>
      <c r="T83" s="4"/>
      <c r="W83" s="4"/>
      <c r="Z83" s="4"/>
      <c r="AC83" s="4"/>
      <c r="AF83" s="4"/>
      <c r="AI83" s="4"/>
      <c r="AL83" s="4"/>
    </row>
    <row r="84" spans="2:38" ht="12.75">
      <c r="B84" s="14"/>
      <c r="C84" s="10"/>
      <c r="D84" s="10"/>
      <c r="E84" s="3"/>
      <c r="H84" s="3"/>
      <c r="K84" s="3"/>
      <c r="N84" s="3"/>
      <c r="Q84" s="3"/>
      <c r="T84" s="3"/>
      <c r="W84" s="3"/>
      <c r="Z84" s="3"/>
      <c r="AC84" s="3"/>
      <c r="AF84" s="3"/>
      <c r="AI84" s="3"/>
      <c r="AL84" s="3"/>
    </row>
    <row r="85" spans="2:38" ht="12.75">
      <c r="B85" s="14"/>
      <c r="C85" s="10"/>
      <c r="D85" s="10"/>
      <c r="E85" s="3"/>
      <c r="H85" s="3"/>
      <c r="K85" s="3"/>
      <c r="N85" s="3"/>
      <c r="Q85" s="3"/>
      <c r="T85" s="3"/>
      <c r="W85" s="3"/>
      <c r="Z85" s="3"/>
      <c r="AC85" s="3"/>
      <c r="AF85" s="3"/>
      <c r="AI85" s="3"/>
      <c r="AL85" s="3"/>
    </row>
    <row r="86" spans="2:38" ht="12.75">
      <c r="B86" s="14"/>
      <c r="C86" s="10"/>
      <c r="D86" s="10"/>
      <c r="E86" s="3"/>
      <c r="H86" s="3"/>
      <c r="K86" s="3"/>
      <c r="N86" s="3"/>
      <c r="Q86" s="3"/>
      <c r="T86" s="3"/>
      <c r="W86" s="3"/>
      <c r="Z86" s="3"/>
      <c r="AC86" s="3"/>
      <c r="AF86" s="3"/>
      <c r="AI86" s="3"/>
      <c r="AL86" s="3"/>
    </row>
    <row r="87" spans="2:38" ht="12.75">
      <c r="B87" s="14"/>
      <c r="C87" s="10"/>
      <c r="D87" s="10"/>
      <c r="E87" s="3"/>
      <c r="H87" s="3"/>
      <c r="K87" s="3"/>
      <c r="N87" s="3"/>
      <c r="Q87" s="3"/>
      <c r="T87" s="3"/>
      <c r="W87" s="3"/>
      <c r="Z87" s="3"/>
      <c r="AC87" s="3"/>
      <c r="AF87" s="3"/>
      <c r="AI87" s="3"/>
      <c r="AL87" s="3"/>
    </row>
    <row r="88" spans="2:38" ht="12.75">
      <c r="B88" s="16"/>
      <c r="C88" s="16"/>
      <c r="D88" s="7"/>
      <c r="E88" s="1"/>
      <c r="H88" s="1"/>
      <c r="K88" s="1"/>
      <c r="N88" s="1"/>
      <c r="Q88" s="1"/>
      <c r="T88" s="1"/>
      <c r="W88" s="1"/>
      <c r="Z88" s="1"/>
      <c r="AC88" s="1"/>
      <c r="AF88" s="1"/>
      <c r="AI88" s="1"/>
      <c r="AL88" s="1"/>
    </row>
    <row r="89" spans="2:38" ht="12.75">
      <c r="B89" s="14"/>
      <c r="C89" s="10"/>
      <c r="D89" s="10"/>
      <c r="E89" s="3"/>
      <c r="H89" s="3"/>
      <c r="K89" s="3"/>
      <c r="N89" s="3"/>
      <c r="Q89" s="3"/>
      <c r="T89" s="3"/>
      <c r="W89" s="3"/>
      <c r="Z89" s="3"/>
      <c r="AC89" s="3"/>
      <c r="AF89" s="3"/>
      <c r="AI89" s="3"/>
      <c r="AL89" s="3"/>
    </row>
    <row r="90" spans="2:38" ht="12.75">
      <c r="B90" s="14"/>
      <c r="C90" s="10"/>
      <c r="D90" s="10"/>
      <c r="E90" s="3"/>
      <c r="H90" s="3"/>
      <c r="K90" s="3"/>
      <c r="N90" s="3"/>
      <c r="Q90" s="3"/>
      <c r="T90" s="3"/>
      <c r="W90" s="3"/>
      <c r="Z90" s="3"/>
      <c r="AC90" s="3"/>
      <c r="AF90" s="3"/>
      <c r="AI90" s="3"/>
      <c r="AL90" s="3"/>
    </row>
    <row r="91" spans="2:38" ht="12.75">
      <c r="B91" s="15"/>
      <c r="C91" s="11"/>
      <c r="D91" s="11"/>
      <c r="E91" s="4"/>
      <c r="H91" s="4"/>
      <c r="K91" s="4"/>
      <c r="N91" s="4"/>
      <c r="Q91" s="4"/>
      <c r="T91" s="4"/>
      <c r="W91" s="4"/>
      <c r="Z91" s="4"/>
      <c r="AC91" s="4"/>
      <c r="AF91" s="4"/>
      <c r="AI91" s="4"/>
      <c r="AL91" s="4"/>
    </row>
    <row r="92" spans="2:38" ht="12.75">
      <c r="B92" s="14"/>
      <c r="C92" s="10"/>
      <c r="D92" s="10"/>
      <c r="E92" s="3"/>
      <c r="H92" s="3"/>
      <c r="K92" s="3"/>
      <c r="N92" s="3"/>
      <c r="Q92" s="3"/>
      <c r="T92" s="3"/>
      <c r="W92" s="3"/>
      <c r="Z92" s="3"/>
      <c r="AC92" s="3"/>
      <c r="AF92" s="3"/>
      <c r="AI92" s="3"/>
      <c r="AL92" s="3"/>
    </row>
    <row r="93" spans="2:38" ht="12.75">
      <c r="B93" s="14"/>
      <c r="C93" s="10"/>
      <c r="D93" s="10"/>
      <c r="E93" s="3"/>
      <c r="H93" s="3"/>
      <c r="K93" s="3"/>
      <c r="N93" s="3"/>
      <c r="Q93" s="3"/>
      <c r="T93" s="3"/>
      <c r="W93" s="3"/>
      <c r="Z93" s="3"/>
      <c r="AC93" s="3"/>
      <c r="AF93" s="3"/>
      <c r="AI93" s="3"/>
      <c r="AL93" s="3"/>
    </row>
    <row r="94" spans="2:38" ht="12.75">
      <c r="B94" s="14"/>
      <c r="C94" s="10"/>
      <c r="D94" s="10"/>
      <c r="E94" s="3"/>
      <c r="H94" s="3"/>
      <c r="K94" s="3"/>
      <c r="N94" s="3"/>
      <c r="Q94" s="3"/>
      <c r="T94" s="3"/>
      <c r="W94" s="3"/>
      <c r="Z94" s="3"/>
      <c r="AC94" s="3"/>
      <c r="AF94" s="3"/>
      <c r="AI94" s="3"/>
      <c r="AL94" s="3"/>
    </row>
    <row r="95" spans="2:38" ht="12.75">
      <c r="B95" s="14"/>
      <c r="C95" s="10"/>
      <c r="D95" s="10"/>
      <c r="E95" s="3"/>
      <c r="H95" s="3"/>
      <c r="K95" s="3"/>
      <c r="N95" s="3"/>
      <c r="Q95" s="3"/>
      <c r="T95" s="3"/>
      <c r="W95" s="3"/>
      <c r="Z95" s="3"/>
      <c r="AC95" s="3"/>
      <c r="AF95" s="3"/>
      <c r="AI95" s="3"/>
      <c r="AL95" s="3"/>
    </row>
    <row r="96" spans="2:38" ht="12.75">
      <c r="B96" s="16"/>
      <c r="C96" s="16"/>
      <c r="D96" s="9"/>
      <c r="E96" s="5"/>
      <c r="H96" s="5"/>
      <c r="K96" s="5"/>
      <c r="N96" s="5"/>
      <c r="Q96" s="5"/>
      <c r="T96" s="5"/>
      <c r="W96" s="5"/>
      <c r="Z96" s="5"/>
      <c r="AC96" s="5"/>
      <c r="AF96" s="5"/>
      <c r="AI96" s="5"/>
      <c r="AL96" s="5"/>
    </row>
    <row r="97" spans="2:38" ht="12.75">
      <c r="B97" s="14"/>
      <c r="C97" s="10"/>
      <c r="D97" s="10"/>
      <c r="E97" s="3"/>
      <c r="H97" s="3"/>
      <c r="K97" s="3"/>
      <c r="N97" s="3"/>
      <c r="Q97" s="3"/>
      <c r="T97" s="3"/>
      <c r="W97" s="3"/>
      <c r="Z97" s="3"/>
      <c r="AC97" s="3"/>
      <c r="AF97" s="3"/>
      <c r="AI97" s="3"/>
      <c r="AL97" s="3"/>
    </row>
    <row r="98" spans="2:38" ht="12.75">
      <c r="B98" s="14"/>
      <c r="C98" s="10"/>
      <c r="D98" s="10"/>
      <c r="E98" s="3"/>
      <c r="H98" s="3"/>
      <c r="K98" s="3"/>
      <c r="N98" s="3"/>
      <c r="Q98" s="3"/>
      <c r="T98" s="3"/>
      <c r="W98" s="3"/>
      <c r="Z98" s="3"/>
      <c r="AC98" s="3"/>
      <c r="AF98" s="3"/>
      <c r="AI98" s="3"/>
      <c r="AL98" s="3"/>
    </row>
    <row r="99" spans="2:38" ht="12.75">
      <c r="B99" s="15"/>
      <c r="C99" s="11"/>
      <c r="D99" s="11"/>
      <c r="E99" s="4"/>
      <c r="H99" s="4"/>
      <c r="K99" s="4"/>
      <c r="N99" s="4"/>
      <c r="Q99" s="4"/>
      <c r="T99" s="4"/>
      <c r="W99" s="4"/>
      <c r="Z99" s="4"/>
      <c r="AC99" s="4"/>
      <c r="AF99" s="4"/>
      <c r="AI99" s="4"/>
      <c r="AL99" s="4"/>
    </row>
    <row r="100" spans="2:38" ht="12.75">
      <c r="B100" s="14"/>
      <c r="C100" s="10"/>
      <c r="D100" s="10"/>
      <c r="E100" s="3"/>
      <c r="H100" s="3"/>
      <c r="K100" s="3"/>
      <c r="N100" s="3"/>
      <c r="Q100" s="3"/>
      <c r="T100" s="3"/>
      <c r="W100" s="3"/>
      <c r="Z100" s="3"/>
      <c r="AC100" s="3"/>
      <c r="AF100" s="3"/>
      <c r="AI100" s="3"/>
      <c r="AL100" s="3"/>
    </row>
    <row r="101" spans="2:38" ht="12.75">
      <c r="B101" s="14"/>
      <c r="C101" s="10"/>
      <c r="D101" s="10"/>
      <c r="E101" s="3"/>
      <c r="H101" s="3"/>
      <c r="K101" s="3"/>
      <c r="N101" s="3"/>
      <c r="Q101" s="3"/>
      <c r="T101" s="3"/>
      <c r="W101" s="3"/>
      <c r="Z101" s="3"/>
      <c r="AC101" s="3"/>
      <c r="AF101" s="3"/>
      <c r="AI101" s="3"/>
      <c r="AL101" s="3"/>
    </row>
    <row r="102" spans="2:38" ht="12.75">
      <c r="B102" s="14"/>
      <c r="C102" s="10"/>
      <c r="D102" s="10"/>
      <c r="E102" s="3"/>
      <c r="H102" s="3"/>
      <c r="K102" s="3"/>
      <c r="N102" s="3"/>
      <c r="Q102" s="3"/>
      <c r="T102" s="3"/>
      <c r="W102" s="3"/>
      <c r="Z102" s="3"/>
      <c r="AC102" s="3"/>
      <c r="AF102" s="3"/>
      <c r="AI102" s="3"/>
      <c r="AL102" s="3"/>
    </row>
    <row r="103" spans="2:38" ht="12.75">
      <c r="B103" s="14"/>
      <c r="C103" s="10"/>
      <c r="D103" s="10"/>
      <c r="E103" s="3"/>
      <c r="H103" s="3"/>
      <c r="K103" s="3"/>
      <c r="N103" s="3"/>
      <c r="Q103" s="3"/>
      <c r="T103" s="3"/>
      <c r="W103" s="3"/>
      <c r="Z103" s="3"/>
      <c r="AC103" s="3"/>
      <c r="AF103" s="3"/>
      <c r="AI103" s="3"/>
      <c r="AL103" s="3"/>
    </row>
    <row r="105" spans="2:38" ht="12.75">
      <c r="B105" s="12"/>
      <c r="C105" s="7"/>
      <c r="D105" s="7"/>
      <c r="E105" s="1"/>
      <c r="H105" s="1"/>
      <c r="K105" s="1"/>
      <c r="N105" s="1"/>
      <c r="Q105" s="1"/>
      <c r="T105" s="1"/>
      <c r="W105" s="1"/>
      <c r="Z105" s="1"/>
      <c r="AC105" s="1"/>
      <c r="AF105" s="1"/>
      <c r="AI105" s="1"/>
      <c r="AL105" s="1"/>
    </row>
    <row r="106" spans="2:38" ht="12.75">
      <c r="B106" s="14"/>
      <c r="C106" s="10"/>
      <c r="D106" s="10"/>
      <c r="E106" s="3"/>
      <c r="H106" s="3"/>
      <c r="K106" s="3"/>
      <c r="N106" s="3"/>
      <c r="Q106" s="3"/>
      <c r="T106" s="3"/>
      <c r="W106" s="3"/>
      <c r="Z106" s="3"/>
      <c r="AC106" s="3"/>
      <c r="AF106" s="3"/>
      <c r="AI106" s="3"/>
      <c r="AL106" s="3"/>
    </row>
    <row r="107" spans="2:38" ht="12.75">
      <c r="B107" s="14"/>
      <c r="C107" s="10"/>
      <c r="D107" s="10"/>
      <c r="E107" s="3"/>
      <c r="H107" s="3"/>
      <c r="K107" s="3"/>
      <c r="N107" s="3"/>
      <c r="Q107" s="3"/>
      <c r="T107" s="3"/>
      <c r="W107" s="3"/>
      <c r="Z107" s="3"/>
      <c r="AC107" s="3"/>
      <c r="AF107" s="3"/>
      <c r="AI107" s="3"/>
      <c r="AL107" s="3"/>
    </row>
    <row r="108" spans="2:38" ht="12.75">
      <c r="B108" s="15"/>
      <c r="C108" s="11"/>
      <c r="D108" s="11"/>
      <c r="E108" s="4"/>
      <c r="H108" s="4"/>
      <c r="K108" s="4"/>
      <c r="N108" s="4"/>
      <c r="Q108" s="4"/>
      <c r="T108" s="4"/>
      <c r="W108" s="4"/>
      <c r="Z108" s="4"/>
      <c r="AC108" s="4"/>
      <c r="AF108" s="4"/>
      <c r="AI108" s="4"/>
      <c r="AL108" s="4"/>
    </row>
    <row r="109" spans="2:38" ht="12.75">
      <c r="B109" s="14"/>
      <c r="C109" s="10"/>
      <c r="D109" s="10"/>
      <c r="E109" s="3"/>
      <c r="H109" s="3"/>
      <c r="K109" s="3"/>
      <c r="N109" s="3"/>
      <c r="Q109" s="3"/>
      <c r="T109" s="3"/>
      <c r="W109" s="3"/>
      <c r="Z109" s="3"/>
      <c r="AC109" s="3"/>
      <c r="AF109" s="3"/>
      <c r="AI109" s="3"/>
      <c r="AL109" s="3"/>
    </row>
    <row r="110" spans="2:38" ht="12.75">
      <c r="B110" s="14"/>
      <c r="C110" s="10"/>
      <c r="D110" s="10"/>
      <c r="E110" s="3"/>
      <c r="H110" s="3"/>
      <c r="K110" s="3"/>
      <c r="N110" s="3"/>
      <c r="Q110" s="3"/>
      <c r="T110" s="3"/>
      <c r="W110" s="3"/>
      <c r="Z110" s="3"/>
      <c r="AC110" s="3"/>
      <c r="AF110" s="3"/>
      <c r="AI110" s="3"/>
      <c r="AL110" s="3"/>
    </row>
    <row r="111" spans="2:38" ht="12.75">
      <c r="B111" s="14"/>
      <c r="C111" s="10"/>
      <c r="D111" s="10"/>
      <c r="E111" s="3"/>
      <c r="H111" s="3"/>
      <c r="K111" s="3"/>
      <c r="N111" s="3"/>
      <c r="Q111" s="3"/>
      <c r="T111" s="3"/>
      <c r="W111" s="3"/>
      <c r="Z111" s="3"/>
      <c r="AC111" s="3"/>
      <c r="AF111" s="3"/>
      <c r="AI111" s="3"/>
      <c r="AL111" s="3"/>
    </row>
    <row r="112" spans="2:38" ht="12.75">
      <c r="B112" s="14"/>
      <c r="C112" s="10"/>
      <c r="D112" s="10"/>
      <c r="E112" s="3"/>
      <c r="H112" s="3"/>
      <c r="K112" s="3"/>
      <c r="N112" s="3"/>
      <c r="Q112" s="3"/>
      <c r="T112" s="3"/>
      <c r="W112" s="3"/>
      <c r="Z112" s="3"/>
      <c r="AC112" s="3"/>
      <c r="AF112" s="3"/>
      <c r="AI112" s="3"/>
      <c r="AL112" s="3"/>
    </row>
    <row r="114" spans="2:38" ht="12.75">
      <c r="B114" s="12"/>
      <c r="C114" s="7"/>
      <c r="D114" s="7"/>
      <c r="E114" s="1"/>
      <c r="H114" s="1"/>
      <c r="K114" s="1"/>
      <c r="N114" s="1"/>
      <c r="Q114" s="1"/>
      <c r="T114" s="1"/>
      <c r="W114" s="1"/>
      <c r="Z114" s="1"/>
      <c r="AC114" s="1"/>
      <c r="AF114" s="1"/>
      <c r="AI114" s="1"/>
      <c r="AL114" s="1"/>
    </row>
    <row r="115" spans="2:38" ht="12.75">
      <c r="B115" s="12"/>
      <c r="C115" s="7"/>
      <c r="D115" s="7"/>
      <c r="E115" s="1"/>
      <c r="H115" s="1"/>
      <c r="K115" s="1"/>
      <c r="N115" s="1"/>
      <c r="Q115" s="1"/>
      <c r="T115" s="1"/>
      <c r="W115" s="1"/>
      <c r="Z115" s="1"/>
      <c r="AC115" s="1"/>
      <c r="AF115" s="1"/>
      <c r="AI115" s="1"/>
      <c r="AL1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Jim Maragos &amp; Allison Veit</Manager>
  <Company>USFWS, Pacific/Remote Islands NWRC, Honolulu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NWHI coral monitoring data table</dc:title>
  <dc:subject>fixed/permanent monitoring transects: corals, inverts</dc:subject>
  <dc:creator>Jim Maragos &amp; Allison Veit, USFWS</dc:creator>
  <cp:keywords>NWHI, corals, macroinvertebrates, quantitative data, populations, monitoring</cp:keywords>
  <dc:description>data template to be used for FWS coral and macro-invertebrate population monitoring at permanently marked 50-100m transects in the NWHI (Hawaiian Islands National Wildlife Refuge &amp; Midway Atoll National Wildlife Refuge)</dc:description>
  <cp:lastModifiedBy>veita</cp:lastModifiedBy>
  <cp:lastPrinted>2003-08-21T02:14:34Z</cp:lastPrinted>
  <dcterms:created xsi:type="dcterms:W3CDTF">2003-04-08T20:11:03Z</dcterms:created>
  <dcterms:modified xsi:type="dcterms:W3CDTF">2004-01-07T02:15:09Z</dcterms:modified>
  <cp:category>NWHI, monitoring, permanent transects, photoquadrats</cp:category>
  <cp:version/>
  <cp:contentType/>
  <cp:contentStatus/>
</cp:coreProperties>
</file>