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465" tabRatio="383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<sst xmlns="http://schemas.openxmlformats.org/spreadsheetml/2006/main" count="141" uniqueCount="135">
  <si>
    <t>c=Pocillopora</t>
  </si>
  <si>
    <t>rb=Porites - lobe</t>
  </si>
  <si>
    <t>m=Montipora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</si>
  <si>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</si>
  <si>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</si>
  <si>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</si>
  <si>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</si>
  <si>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</si>
  <si>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Scanned images are viewed and corals measured at 0.25 scale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</si>
  <si>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</si>
  <si>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</si>
  <si>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</si>
  <si>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</si>
  <si>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</si>
  <si>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</si>
  <si>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</si>
  <si>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</si>
  <si>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</si>
  <si>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</si>
  <si>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</si>
  <si>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</si>
  <si>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</si>
  <si>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</si>
  <si>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</si>
  <si>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</si>
  <si>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</si>
  <si>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</si>
  <si>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</si>
  <si>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</si>
  <si>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</si>
  <si>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</si>
  <si>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</si>
  <si>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</si>
  <si>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</si>
  <si>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</si>
  <si>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</si>
  <si>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</si>
  <si>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</si>
  <si>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</si>
  <si>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</si>
  <si>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</si>
  <si>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</si>
  <si>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</si>
  <si>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</si>
  <si>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site number: MID P16</t>
  </si>
  <si>
    <t>survey date: 12-03-02</t>
  </si>
  <si>
    <t>Northwestern Hawaiian Islands (NWHI) photo-quadrat monitoring data table</t>
  </si>
  <si>
    <t>Photo-quadrat position on</t>
  </si>
  <si>
    <t>total number</t>
  </si>
  <si>
    <t>transect line (meter interval)</t>
  </si>
  <si>
    <t>of corals</t>
  </si>
  <si>
    <t>%bleached</t>
  </si>
  <si>
    <t>diameter(cm)</t>
  </si>
  <si>
    <r>
      <t>total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</si>
  <si>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</si>
  <si>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%dead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</si>
  <si>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</si>
  <si>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</si>
  <si>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</si>
  <si>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</si>
  <si>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</si>
  <si>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50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</si>
  <si>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</si>
  <si>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</si>
  <si>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</si>
  <si>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</si>
  <si>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</si>
  <si>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</si>
  <si>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</si>
  <si>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</si>
  <si>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</si>
  <si>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</si>
  <si>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</si>
  <si>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</si>
  <si>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</si>
  <si>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</si>
  <si>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</si>
  <si>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</si>
  <si>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</si>
  <si>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</si>
  <si>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</si>
  <si>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</si>
  <si>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</si>
  <si>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</si>
  <si>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</si>
  <si>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</si>
  <si>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</si>
  <si>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</si>
  <si>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</si>
  <si>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</si>
  <si>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</si>
  <si>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</si>
  <si>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</si>
  <si>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</si>
  <si>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</si>
  <si>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</si>
  <si>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</si>
  <si>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</si>
  <si>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</si>
  <si>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</si>
  <si>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</si>
  <si>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</si>
  <si>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</si>
  <si>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</si>
  <si>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</si>
  <si>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</si>
  <si>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</si>
  <si>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</si>
  <si>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</si>
  <si>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</si>
  <si>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</si>
  <si>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</si>
  <si>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</si>
  <si>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</si>
  <si>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</si>
  <si>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</si>
  <si>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</si>
  <si>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</si>
  <si>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</si>
  <si>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</si>
  <si>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49-50(end)</t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</si>
  <si>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</si>
  <si>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</si>
  <si>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</si>
  <si>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</si>
  <si>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</si>
  <si>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</si>
  <si>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</si>
  <si>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</si>
  <si>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</si>
  <si>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</si>
  <si>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</si>
  <si>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</si>
  <si>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site name: Reef hotel</t>
  </si>
  <si>
    <t>location: 28.27724N, 177.36854W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</si>
</sst>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0" fillId="0" borderId="26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27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0" fillId="0" borderId="32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38" xfId="0" applyNumberFormat="1" applyFont="1" applyBorder="1" applyAlignment="1">
      <alignment horizontal="right"/>
    </xf>
    <xf numFmtId="1" fontId="0" fillId="0" borderId="39" xfId="0" applyNumberFormat="1" applyFont="1" applyBorder="1" applyAlignment="1">
      <alignment horizontal="right"/>
    </xf>
    <xf numFmtId="1" fontId="0" fillId="0" borderId="40" xfId="0" applyNumberFormat="1" applyFont="1" applyBorder="1" applyAlignment="1">
      <alignment horizontal="right"/>
    </xf>
    <xf numFmtId="1" fontId="0" fillId="0" borderId="4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39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1" fontId="0" fillId="0" borderId="29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5" xfId="0" applyNumberFormat="1" applyFont="1" applyBorder="1" applyAlignment="1">
      <alignment/>
    </xf>
    <xf numFmtId="1" fontId="0" fillId="0" borderId="46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1" fontId="0" fillId="0" borderId="48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31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1" fontId="0" fillId="0" borderId="50" xfId="0" applyNumberFormat="1" applyFont="1" applyBorder="1" applyAlignment="1">
      <alignment horizontal="right"/>
    </xf>
    <xf numFmtId="1" fontId="0" fillId="0" borderId="51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" fontId="0" fillId="0" borderId="54" xfId="0" applyNumberFormat="1" applyFont="1" applyBorder="1" applyAlignment="1">
      <alignment/>
    </xf>
    <xf numFmtId="1" fontId="0" fillId="0" borderId="55" xfId="0" applyNumberFormat="1" applyFont="1" applyBorder="1" applyAlignment="1">
      <alignment/>
    </xf>
    <xf numFmtId="1" fontId="0" fillId="0" borderId="49" xfId="0" applyNumberFormat="1" applyFont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1" fillId="0" borderId="38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421875" style="51" customWidth="1"/>
    <col min="2" max="2" width="13.57421875" style="9" customWidth="1"/>
    <col min="3" max="3" width="14.140625" style="21" customWidth="1"/>
    <col min="4" max="4" width="16.57421875" style="21" customWidth="1"/>
    <col min="5" max="5" width="11.140625" style="21" customWidth="1"/>
    <col min="6" max="6" width="15.140625" style="21" customWidth="1"/>
    <col min="7" max="7" width="15.00390625" style="21" customWidth="1"/>
    <col min="8" max="9" width="14.57421875" style="21" customWidth="1"/>
    <col min="10" max="10" width="16.8515625" style="21" customWidth="1"/>
    <col min="11" max="11" width="7.57421875" style="21" customWidth="1"/>
    <col min="12" max="12" width="11.140625" style="21" customWidth="1"/>
    <col min="13" max="13" width="16.140625" style="21" customWidth="1"/>
    <col min="14" max="16384" width="9.140625" style="2" customWidth="1"/>
  </cols>
  <sheetData>
    <row r="1" spans="1:2" ht="12.75">
      <c r="A1" s="49" t="s">
        <v>46</v>
      </c>
      <c r="B1" s="13"/>
    </row>
    <row r="2" spans="1:43" s="4" customFormat="1" ht="12.75">
      <c r="A2" s="55" t="s">
        <v>44</v>
      </c>
      <c r="B2" s="6"/>
      <c r="AQ2" s="1"/>
    </row>
    <row r="3" spans="1:43" s="4" customFormat="1" ht="12.75">
      <c r="A3" s="55" t="s">
        <v>133</v>
      </c>
      <c r="B3" s="6"/>
      <c r="AQ3" s="1"/>
    </row>
    <row r="4" spans="1:43" s="4" customFormat="1" ht="12.75">
      <c r="A4" s="55" t="s">
        <v>45</v>
      </c>
      <c r="B4" s="6"/>
      <c r="C4" s="6"/>
      <c r="D4" s="6"/>
      <c r="E4" s="6"/>
      <c r="F4" s="6"/>
      <c r="AQ4" s="1"/>
    </row>
    <row r="5" spans="1:43" s="4" customFormat="1" ht="12.75">
      <c r="A5" s="49" t="s">
        <v>134</v>
      </c>
      <c r="B5" s="6"/>
      <c r="C5" s="6"/>
      <c r="D5" s="6"/>
      <c r="E5" s="6"/>
      <c r="F5" s="6"/>
      <c r="AQ5" s="1"/>
    </row>
    <row r="6" spans="1:13" s="1" customFormat="1" ht="12.75">
      <c r="A6" s="59" t="s">
        <v>47</v>
      </c>
      <c r="B6" s="70" t="s">
        <v>48</v>
      </c>
      <c r="C6" s="140" t="s">
        <v>0</v>
      </c>
      <c r="D6" s="138"/>
      <c r="E6" s="138"/>
      <c r="F6" s="139"/>
      <c r="G6" s="138" t="s">
        <v>1</v>
      </c>
      <c r="H6" s="139"/>
      <c r="I6" s="141" t="s">
        <v>2</v>
      </c>
      <c r="J6" s="142"/>
      <c r="K6" s="142"/>
      <c r="L6" s="142"/>
      <c r="M6" s="143"/>
    </row>
    <row r="7" spans="1:13" s="7" customFormat="1" ht="15" thickBot="1">
      <c r="A7" s="86" t="s">
        <v>49</v>
      </c>
      <c r="B7" s="71" t="s">
        <v>50</v>
      </c>
      <c r="C7" s="63" t="s">
        <v>52</v>
      </c>
      <c r="D7" s="48" t="s">
        <v>53</v>
      </c>
      <c r="E7" s="64" t="s">
        <v>51</v>
      </c>
      <c r="F7" s="73" t="s">
        <v>54</v>
      </c>
      <c r="G7" s="60" t="s">
        <v>52</v>
      </c>
      <c r="H7" s="48" t="s">
        <v>54</v>
      </c>
      <c r="I7" s="63" t="s">
        <v>52</v>
      </c>
      <c r="J7" s="64" t="s">
        <v>53</v>
      </c>
      <c r="K7" s="20" t="s">
        <v>55</v>
      </c>
      <c r="L7" s="64" t="s">
        <v>51</v>
      </c>
      <c r="M7" s="61" t="s">
        <v>54</v>
      </c>
    </row>
    <row r="8" spans="1:13" s="16" customFormat="1" ht="12.75">
      <c r="A8" s="91" t="s">
        <v>71</v>
      </c>
      <c r="B8" s="79">
        <v>1</v>
      </c>
      <c r="C8" s="30"/>
      <c r="D8" s="29"/>
      <c r="E8" s="22"/>
      <c r="F8" s="74"/>
      <c r="G8" s="28"/>
      <c r="H8" s="29"/>
      <c r="I8" s="25">
        <v>20.96060963</v>
      </c>
      <c r="J8" s="26">
        <v>162.1131065</v>
      </c>
      <c r="K8" s="26"/>
      <c r="L8" s="26"/>
      <c r="M8" s="27">
        <v>162.1131065</v>
      </c>
    </row>
    <row r="9" spans="1:13" s="16" customFormat="1" ht="13.5" thickBot="1">
      <c r="A9" s="102"/>
      <c r="B9" s="98"/>
      <c r="C9" s="103"/>
      <c r="D9" s="104"/>
      <c r="E9" s="105"/>
      <c r="F9" s="106"/>
      <c r="G9" s="107"/>
      <c r="H9" s="104"/>
      <c r="I9" s="103"/>
      <c r="J9" s="105">
        <v>2139.862203</v>
      </c>
      <c r="K9" s="105"/>
      <c r="L9" s="105"/>
      <c r="M9" s="108">
        <v>2139.862203</v>
      </c>
    </row>
    <row r="10" spans="1:13" s="16" customFormat="1" ht="12.75">
      <c r="A10" s="96" t="s">
        <v>72</v>
      </c>
      <c r="B10" s="79">
        <v>2</v>
      </c>
      <c r="C10" s="30"/>
      <c r="D10" s="29"/>
      <c r="E10" s="22"/>
      <c r="F10" s="75"/>
      <c r="G10" s="28"/>
      <c r="H10" s="29"/>
      <c r="I10" s="30">
        <v>66.73306688</v>
      </c>
      <c r="J10" s="22">
        <v>2448.076508</v>
      </c>
      <c r="K10" s="22"/>
      <c r="L10" s="22"/>
      <c r="M10" s="27">
        <v>2448.076508</v>
      </c>
    </row>
    <row r="11" spans="1:13" s="16" customFormat="1" ht="13.5" thickBot="1">
      <c r="A11" s="101"/>
      <c r="B11" s="82"/>
      <c r="C11" s="40"/>
      <c r="D11" s="43"/>
      <c r="E11" s="23"/>
      <c r="F11" s="78"/>
      <c r="G11" s="42"/>
      <c r="H11" s="43"/>
      <c r="I11" s="40">
        <v>75.34836418</v>
      </c>
      <c r="J11" s="23">
        <v>3072</v>
      </c>
      <c r="K11" s="23">
        <v>39</v>
      </c>
      <c r="L11" s="23">
        <v>10</v>
      </c>
      <c r="M11" s="41">
        <f>J11-(J11*0.39)</f>
        <v>1873.92</v>
      </c>
    </row>
    <row r="12" spans="1:13" s="16" customFormat="1" ht="13.5" thickBot="1">
      <c r="A12" s="102" t="s">
        <v>73</v>
      </c>
      <c r="B12" s="98">
        <v>2</v>
      </c>
      <c r="C12" s="103">
        <v>7.828632484</v>
      </c>
      <c r="D12" s="104">
        <v>30.27742503</v>
      </c>
      <c r="E12" s="105"/>
      <c r="F12" s="106">
        <v>30.27742503</v>
      </c>
      <c r="G12" s="107"/>
      <c r="H12" s="104"/>
      <c r="I12" s="103">
        <v>106.5593221</v>
      </c>
      <c r="J12" s="105">
        <v>4363.636808</v>
      </c>
      <c r="K12" s="105"/>
      <c r="L12" s="105"/>
      <c r="M12" s="108">
        <v>4363.636808</v>
      </c>
    </row>
    <row r="13" spans="1:13" s="16" customFormat="1" ht="12.75">
      <c r="A13" s="96" t="s">
        <v>74</v>
      </c>
      <c r="B13" s="79">
        <v>4</v>
      </c>
      <c r="C13" s="30">
        <v>7.580045386</v>
      </c>
      <c r="D13" s="29">
        <v>26.91495302</v>
      </c>
      <c r="E13" s="22"/>
      <c r="F13" s="75">
        <v>26.91495302</v>
      </c>
      <c r="G13" s="28">
        <v>8.488988716</v>
      </c>
      <c r="H13" s="29">
        <v>27.49763286</v>
      </c>
      <c r="I13" s="30">
        <v>32.27267652</v>
      </c>
      <c r="J13" s="22">
        <v>473.9760616</v>
      </c>
      <c r="K13" s="22"/>
      <c r="L13" s="22"/>
      <c r="M13" s="31">
        <v>473.9760616</v>
      </c>
    </row>
    <row r="14" spans="1:13" s="16" customFormat="1" ht="13.5" thickBot="1">
      <c r="A14" s="101"/>
      <c r="B14" s="82"/>
      <c r="C14" s="40"/>
      <c r="D14" s="43"/>
      <c r="E14" s="23"/>
      <c r="F14" s="78"/>
      <c r="G14" s="42"/>
      <c r="H14" s="43"/>
      <c r="I14" s="40">
        <v>15.71338865</v>
      </c>
      <c r="J14" s="23">
        <v>129.4860278</v>
      </c>
      <c r="K14" s="23"/>
      <c r="L14" s="23"/>
      <c r="M14" s="41">
        <v>129.4860278</v>
      </c>
    </row>
    <row r="15" spans="1:13" s="16" customFormat="1" ht="13.5" thickBot="1">
      <c r="A15" s="102" t="s">
        <v>75</v>
      </c>
      <c r="B15" s="98">
        <v>1</v>
      </c>
      <c r="C15" s="103"/>
      <c r="D15" s="104"/>
      <c r="E15" s="105"/>
      <c r="F15" s="106"/>
      <c r="G15" s="107"/>
      <c r="H15" s="104"/>
      <c r="I15" s="103">
        <v>25.34948979</v>
      </c>
      <c r="J15" s="105">
        <v>357.275609</v>
      </c>
      <c r="K15" s="105"/>
      <c r="L15" s="105"/>
      <c r="M15" s="108">
        <v>357.275609</v>
      </c>
    </row>
    <row r="16" spans="1:13" s="16" customFormat="1" ht="12.75">
      <c r="A16" s="96" t="s">
        <v>76</v>
      </c>
      <c r="B16" s="79">
        <v>3</v>
      </c>
      <c r="C16" s="30">
        <v>9.174694531</v>
      </c>
      <c r="D16" s="29">
        <v>46.80749264</v>
      </c>
      <c r="E16" s="22"/>
      <c r="F16" s="75">
        <v>46.80749264</v>
      </c>
      <c r="G16" s="28"/>
      <c r="H16" s="29"/>
      <c r="I16" s="30">
        <v>12.18659893</v>
      </c>
      <c r="J16" s="22">
        <v>85.6103921</v>
      </c>
      <c r="K16" s="22"/>
      <c r="L16" s="22"/>
      <c r="M16" s="31">
        <v>85.6103921</v>
      </c>
    </row>
    <row r="17" spans="1:13" s="16" customFormat="1" ht="13.5" thickBot="1">
      <c r="A17" s="101"/>
      <c r="B17" s="82"/>
      <c r="C17" s="40">
        <v>3.691404647</v>
      </c>
      <c r="D17" s="43">
        <v>7.727087869</v>
      </c>
      <c r="E17" s="23"/>
      <c r="F17" s="78">
        <v>7.727087869</v>
      </c>
      <c r="G17" s="42"/>
      <c r="H17" s="43"/>
      <c r="I17" s="40"/>
      <c r="J17" s="23"/>
      <c r="K17" s="23"/>
      <c r="L17" s="23"/>
      <c r="M17" s="41"/>
    </row>
    <row r="18" spans="1:13" s="16" customFormat="1" ht="12.75">
      <c r="A18" s="96" t="s">
        <v>77</v>
      </c>
      <c r="B18" s="79">
        <v>4</v>
      </c>
      <c r="C18" s="30">
        <v>7.235559875</v>
      </c>
      <c r="D18" s="29">
        <v>19.40432556</v>
      </c>
      <c r="E18" s="22"/>
      <c r="F18" s="75">
        <v>19.40432556</v>
      </c>
      <c r="G18" s="28"/>
      <c r="H18" s="29"/>
      <c r="I18" s="30">
        <v>95.18140301</v>
      </c>
      <c r="J18" s="22">
        <v>3956</v>
      </c>
      <c r="K18" s="22">
        <v>44</v>
      </c>
      <c r="L18" s="22"/>
      <c r="M18" s="31">
        <f>J18-(J18*0.44)</f>
        <v>2215.3599999999997</v>
      </c>
    </row>
    <row r="19" spans="1:13" s="16" customFormat="1" ht="12.75">
      <c r="A19" s="92"/>
      <c r="B19" s="80"/>
      <c r="C19" s="32">
        <v>7.607121097</v>
      </c>
      <c r="D19" s="35">
        <v>23.64735296</v>
      </c>
      <c r="E19" s="19"/>
      <c r="F19" s="76">
        <v>23.64735296</v>
      </c>
      <c r="G19" s="34"/>
      <c r="H19" s="35"/>
      <c r="I19" s="32"/>
      <c r="J19" s="19"/>
      <c r="K19" s="19"/>
      <c r="L19" s="19"/>
      <c r="M19" s="33"/>
    </row>
    <row r="20" spans="1:13" s="16" customFormat="1" ht="13.5" thickBot="1">
      <c r="A20" s="101"/>
      <c r="B20" s="82"/>
      <c r="C20" s="40">
        <v>7.105569174</v>
      </c>
      <c r="D20" s="43">
        <v>26.76408476</v>
      </c>
      <c r="E20" s="23">
        <v>100</v>
      </c>
      <c r="F20" s="43">
        <v>26.76408476</v>
      </c>
      <c r="G20" s="42"/>
      <c r="H20" s="43"/>
      <c r="I20" s="40"/>
      <c r="J20" s="23"/>
      <c r="K20" s="23"/>
      <c r="L20" s="23"/>
      <c r="M20" s="41"/>
    </row>
    <row r="21" spans="1:13" s="16" customFormat="1" ht="12.75">
      <c r="A21" s="96" t="s">
        <v>78</v>
      </c>
      <c r="B21" s="79">
        <v>7</v>
      </c>
      <c r="C21" s="30">
        <v>10.05412088</v>
      </c>
      <c r="D21" s="29">
        <v>57.57921573</v>
      </c>
      <c r="E21" s="22"/>
      <c r="F21" s="75">
        <v>57.57921573</v>
      </c>
      <c r="G21" s="28"/>
      <c r="H21" s="29"/>
      <c r="I21" s="30">
        <v>21.31354805</v>
      </c>
      <c r="J21" s="22">
        <v>233.1771276</v>
      </c>
      <c r="K21" s="22"/>
      <c r="L21" s="22"/>
      <c r="M21" s="31">
        <v>233.1771276</v>
      </c>
    </row>
    <row r="22" spans="1:13" s="16" customFormat="1" ht="12.75">
      <c r="A22" s="92"/>
      <c r="B22" s="80"/>
      <c r="C22" s="32"/>
      <c r="D22" s="35"/>
      <c r="E22" s="19"/>
      <c r="F22" s="76"/>
      <c r="G22" s="34"/>
      <c r="H22" s="35"/>
      <c r="I22" s="32">
        <v>14.48664261</v>
      </c>
      <c r="J22" s="19">
        <v>81.07320626</v>
      </c>
      <c r="K22" s="19"/>
      <c r="L22" s="19"/>
      <c r="M22" s="33">
        <v>81.07320626</v>
      </c>
    </row>
    <row r="23" spans="1:13" s="16" customFormat="1" ht="12.75">
      <c r="A23" s="92"/>
      <c r="B23" s="80"/>
      <c r="C23" s="32"/>
      <c r="D23" s="35"/>
      <c r="E23" s="19"/>
      <c r="F23" s="76"/>
      <c r="G23" s="34"/>
      <c r="H23" s="35"/>
      <c r="I23" s="32">
        <v>27.02468981</v>
      </c>
      <c r="J23" s="19">
        <v>340.604589</v>
      </c>
      <c r="K23" s="19"/>
      <c r="L23" s="19"/>
      <c r="M23" s="33">
        <v>340.604589</v>
      </c>
    </row>
    <row r="24" spans="1:13" s="16" customFormat="1" ht="12.75">
      <c r="A24" s="92"/>
      <c r="B24" s="80"/>
      <c r="C24" s="32"/>
      <c r="D24" s="35"/>
      <c r="E24" s="19"/>
      <c r="F24" s="76"/>
      <c r="G24" s="34"/>
      <c r="H24" s="35"/>
      <c r="I24" s="32">
        <v>17.80909925</v>
      </c>
      <c r="J24" s="19">
        <v>77.24657035</v>
      </c>
      <c r="K24" s="19"/>
      <c r="L24" s="19"/>
      <c r="M24" s="33">
        <v>77.24657035</v>
      </c>
    </row>
    <row r="25" spans="1:13" s="16" customFormat="1" ht="12.75">
      <c r="A25" s="92"/>
      <c r="B25" s="80"/>
      <c r="C25" s="32"/>
      <c r="D25" s="35"/>
      <c r="E25" s="19"/>
      <c r="F25" s="76"/>
      <c r="G25" s="34"/>
      <c r="H25" s="35"/>
      <c r="I25" s="32">
        <v>22.39729774</v>
      </c>
      <c r="J25" s="19">
        <v>246.4052446</v>
      </c>
      <c r="K25" s="19"/>
      <c r="L25" s="19"/>
      <c r="M25" s="33">
        <v>246.4052446</v>
      </c>
    </row>
    <row r="26" spans="1:13" s="16" customFormat="1" ht="13.5" thickBot="1">
      <c r="A26" s="101"/>
      <c r="B26" s="82"/>
      <c r="C26" s="40"/>
      <c r="D26" s="43"/>
      <c r="E26" s="23"/>
      <c r="F26" s="78"/>
      <c r="G26" s="42"/>
      <c r="H26" s="43"/>
      <c r="I26" s="40">
        <v>26.0562237</v>
      </c>
      <c r="J26" s="23">
        <v>227.6896928</v>
      </c>
      <c r="K26" s="23"/>
      <c r="L26" s="23"/>
      <c r="M26" s="41">
        <v>227.6896928</v>
      </c>
    </row>
    <row r="27" spans="1:13" s="16" customFormat="1" ht="13.5" thickBot="1">
      <c r="A27" s="102" t="s">
        <v>79</v>
      </c>
      <c r="B27" s="98">
        <v>2</v>
      </c>
      <c r="C27" s="103">
        <v>32.14016065</v>
      </c>
      <c r="D27" s="104">
        <v>303.1182849</v>
      </c>
      <c r="E27" s="105">
        <v>100</v>
      </c>
      <c r="F27" s="104">
        <v>303.1182849</v>
      </c>
      <c r="G27" s="116"/>
      <c r="H27" s="104"/>
      <c r="I27" s="103">
        <v>120.3494925</v>
      </c>
      <c r="J27" s="105">
        <v>4571</v>
      </c>
      <c r="K27" s="105">
        <v>24</v>
      </c>
      <c r="L27" s="105"/>
      <c r="M27" s="108">
        <f>J27-(J27*0.24)</f>
        <v>3473.96</v>
      </c>
    </row>
    <row r="28" spans="1:13" s="16" customFormat="1" ht="12.75">
      <c r="A28" s="96" t="s">
        <v>80</v>
      </c>
      <c r="B28" s="79">
        <v>3</v>
      </c>
      <c r="C28" s="30"/>
      <c r="D28" s="29"/>
      <c r="E28" s="22"/>
      <c r="F28" s="75"/>
      <c r="G28" s="28"/>
      <c r="H28" s="29"/>
      <c r="I28" s="30">
        <v>41.22464008</v>
      </c>
      <c r="J28" s="22">
        <v>790.0414143</v>
      </c>
      <c r="K28" s="22"/>
      <c r="L28" s="22"/>
      <c r="M28" s="31">
        <v>790.0414143</v>
      </c>
    </row>
    <row r="29" spans="1:13" s="16" customFormat="1" ht="12.75">
      <c r="A29" s="92"/>
      <c r="B29" s="80"/>
      <c r="C29" s="32"/>
      <c r="D29" s="35"/>
      <c r="E29" s="19"/>
      <c r="F29" s="76"/>
      <c r="G29" s="34"/>
      <c r="H29" s="35"/>
      <c r="I29" s="32">
        <v>48.67546347</v>
      </c>
      <c r="J29" s="19">
        <v>1115.806861</v>
      </c>
      <c r="K29" s="19"/>
      <c r="L29" s="19"/>
      <c r="M29" s="33">
        <v>1115.806861</v>
      </c>
    </row>
    <row r="30" spans="1:13" s="16" customFormat="1" ht="13.5" thickBot="1">
      <c r="A30" s="101"/>
      <c r="B30" s="82"/>
      <c r="C30" s="40"/>
      <c r="D30" s="43"/>
      <c r="E30" s="23"/>
      <c r="F30" s="78"/>
      <c r="G30" s="42"/>
      <c r="H30" s="43"/>
      <c r="I30" s="40">
        <v>99.87848409</v>
      </c>
      <c r="J30" s="23">
        <v>4455.035549</v>
      </c>
      <c r="K30" s="23"/>
      <c r="L30" s="23"/>
      <c r="M30" s="41">
        <v>4455.035549</v>
      </c>
    </row>
    <row r="31" spans="1:13" s="16" customFormat="1" ht="12.75">
      <c r="A31" s="96" t="s">
        <v>81</v>
      </c>
      <c r="B31" s="79">
        <v>4</v>
      </c>
      <c r="C31" s="30">
        <v>9.953002065</v>
      </c>
      <c r="D31" s="29">
        <v>45.3366934</v>
      </c>
      <c r="E31" s="22"/>
      <c r="F31" s="75">
        <v>45.3366934</v>
      </c>
      <c r="G31" s="28"/>
      <c r="H31" s="29"/>
      <c r="I31" s="30">
        <v>103.4055082</v>
      </c>
      <c r="J31" s="22">
        <v>5838</v>
      </c>
      <c r="K31" s="22">
        <v>34</v>
      </c>
      <c r="L31" s="22"/>
      <c r="M31" s="31">
        <f>J31-(J31*0.34)</f>
        <v>3853.08</v>
      </c>
    </row>
    <row r="32" spans="1:13" s="16" customFormat="1" ht="12.75">
      <c r="A32" s="92"/>
      <c r="B32" s="80"/>
      <c r="C32" s="32">
        <v>7.132059146</v>
      </c>
      <c r="D32" s="35">
        <v>20.1361797</v>
      </c>
      <c r="E32" s="19"/>
      <c r="F32" s="76">
        <v>20.1361797</v>
      </c>
      <c r="G32" s="34"/>
      <c r="H32" s="35"/>
      <c r="I32" s="32"/>
      <c r="J32" s="19">
        <v>1834.834864</v>
      </c>
      <c r="K32" s="19"/>
      <c r="L32" s="19"/>
      <c r="M32" s="33">
        <v>1834.834864</v>
      </c>
    </row>
    <row r="33" spans="1:13" s="16" customFormat="1" ht="13.5" thickBot="1">
      <c r="A33" s="101"/>
      <c r="B33" s="82"/>
      <c r="C33" s="40">
        <v>8.703827962</v>
      </c>
      <c r="D33" s="43">
        <v>28.31665415</v>
      </c>
      <c r="E33" s="23"/>
      <c r="F33" s="78">
        <v>28.31665415</v>
      </c>
      <c r="G33" s="42"/>
      <c r="H33" s="43"/>
      <c r="I33" s="40"/>
      <c r="J33" s="23"/>
      <c r="K33" s="23"/>
      <c r="L33" s="23"/>
      <c r="M33" s="41"/>
    </row>
    <row r="34" spans="1:13" s="16" customFormat="1" ht="12.75">
      <c r="A34" s="96" t="s">
        <v>82</v>
      </c>
      <c r="B34" s="79">
        <v>4</v>
      </c>
      <c r="C34" s="30">
        <v>7.544715846</v>
      </c>
      <c r="D34" s="29">
        <v>35.32644699</v>
      </c>
      <c r="E34" s="22"/>
      <c r="F34" s="75">
        <v>35.32644699</v>
      </c>
      <c r="G34" s="28"/>
      <c r="H34" s="29"/>
      <c r="I34" s="125">
        <v>57.59870591</v>
      </c>
      <c r="J34" s="112">
        <v>1426.82452</v>
      </c>
      <c r="K34" s="22"/>
      <c r="L34" s="22"/>
      <c r="M34" s="126">
        <v>1426.82452</v>
      </c>
    </row>
    <row r="35" spans="1:13" s="16" customFormat="1" ht="12.75">
      <c r="A35" s="99"/>
      <c r="B35" s="80"/>
      <c r="C35" s="32"/>
      <c r="D35" s="35"/>
      <c r="E35" s="19"/>
      <c r="F35" s="76"/>
      <c r="G35" s="34"/>
      <c r="H35" s="35"/>
      <c r="I35" s="65">
        <v>68.67354492</v>
      </c>
      <c r="J35" s="18">
        <v>1511.687809</v>
      </c>
      <c r="K35" s="19"/>
      <c r="L35" s="19"/>
      <c r="M35" s="46">
        <v>1511.687809</v>
      </c>
    </row>
    <row r="36" spans="1:13" s="16" customFormat="1" ht="13.5" thickBot="1">
      <c r="A36" s="111"/>
      <c r="B36" s="82"/>
      <c r="C36" s="40"/>
      <c r="D36" s="43"/>
      <c r="E36" s="23"/>
      <c r="F36" s="78"/>
      <c r="G36" s="42"/>
      <c r="H36" s="43"/>
      <c r="I36" s="122">
        <v>32.47430052</v>
      </c>
      <c r="J36" s="123">
        <v>236.2037899</v>
      </c>
      <c r="K36" s="23"/>
      <c r="L36" s="23"/>
      <c r="M36" s="124">
        <v>236.2037899</v>
      </c>
    </row>
    <row r="37" spans="1:13" s="16" customFormat="1" ht="13.5" thickBot="1">
      <c r="A37" s="102" t="s">
        <v>83</v>
      </c>
      <c r="B37" s="98">
        <v>0</v>
      </c>
      <c r="C37" s="103"/>
      <c r="D37" s="104"/>
      <c r="E37" s="105"/>
      <c r="F37" s="106"/>
      <c r="G37" s="107"/>
      <c r="H37" s="104"/>
      <c r="I37" s="103"/>
      <c r="J37" s="105"/>
      <c r="K37" s="105"/>
      <c r="L37" s="105"/>
      <c r="M37" s="108"/>
    </row>
    <row r="38" spans="1:13" s="16" customFormat="1" ht="12.75">
      <c r="A38" s="96" t="s">
        <v>84</v>
      </c>
      <c r="B38" s="79">
        <v>2</v>
      </c>
      <c r="C38" s="30">
        <v>11.73092355</v>
      </c>
      <c r="D38" s="29">
        <v>89.41417043</v>
      </c>
      <c r="E38" s="22"/>
      <c r="F38" s="75">
        <v>89.41417043</v>
      </c>
      <c r="G38" s="25"/>
      <c r="H38" s="29"/>
      <c r="I38" s="30"/>
      <c r="J38" s="22"/>
      <c r="K38" s="22"/>
      <c r="L38" s="22"/>
      <c r="M38" s="31"/>
    </row>
    <row r="39" spans="1:13" s="16" customFormat="1" ht="13.5" thickBot="1">
      <c r="A39" s="101"/>
      <c r="B39" s="82"/>
      <c r="C39" s="40">
        <v>12.44758476</v>
      </c>
      <c r="D39" s="43">
        <v>81.40998332</v>
      </c>
      <c r="E39" s="23"/>
      <c r="F39" s="78">
        <v>81.40998332</v>
      </c>
      <c r="G39" s="69"/>
      <c r="H39" s="43"/>
      <c r="I39" s="40"/>
      <c r="J39" s="23"/>
      <c r="K39" s="23"/>
      <c r="L39" s="23"/>
      <c r="M39" s="41"/>
    </row>
    <row r="40" spans="1:13" s="16" customFormat="1" ht="13.5" thickBot="1">
      <c r="A40" s="102" t="s">
        <v>85</v>
      </c>
      <c r="B40" s="98">
        <v>1</v>
      </c>
      <c r="C40" s="103"/>
      <c r="D40" s="104"/>
      <c r="E40" s="105"/>
      <c r="F40" s="106"/>
      <c r="G40" s="107"/>
      <c r="H40" s="104"/>
      <c r="I40" s="103">
        <v>116.7210059</v>
      </c>
      <c r="J40" s="105">
        <v>4934</v>
      </c>
      <c r="K40" s="105">
        <v>57</v>
      </c>
      <c r="L40" s="105"/>
      <c r="M40" s="108">
        <f>J40-(J40*0.57)</f>
        <v>2121.6200000000003</v>
      </c>
    </row>
    <row r="41" spans="1:13" s="16" customFormat="1" ht="13.5" thickBot="1">
      <c r="A41" s="102" t="s">
        <v>86</v>
      </c>
      <c r="B41" s="98">
        <v>1</v>
      </c>
      <c r="C41" s="103"/>
      <c r="D41" s="104"/>
      <c r="E41" s="105"/>
      <c r="F41" s="106"/>
      <c r="G41" s="107"/>
      <c r="H41" s="104"/>
      <c r="I41" s="103">
        <v>131.6871468</v>
      </c>
      <c r="J41" s="105">
        <v>6178</v>
      </c>
      <c r="K41" s="105">
        <v>35</v>
      </c>
      <c r="L41" s="105"/>
      <c r="M41" s="108">
        <f>J41-(J41*0.35)</f>
        <v>4015.7000000000003</v>
      </c>
    </row>
    <row r="42" spans="1:13" s="16" customFormat="1" ht="12.75">
      <c r="A42" s="96" t="s">
        <v>87</v>
      </c>
      <c r="B42" s="79">
        <v>1</v>
      </c>
      <c r="C42" s="30"/>
      <c r="D42" s="29"/>
      <c r="E42" s="22"/>
      <c r="F42" s="75"/>
      <c r="G42" s="28"/>
      <c r="H42" s="29"/>
      <c r="I42" s="30">
        <v>122.8903643</v>
      </c>
      <c r="J42" s="22">
        <v>7555.856511</v>
      </c>
      <c r="K42" s="22">
        <v>30</v>
      </c>
      <c r="L42" s="22"/>
      <c r="M42" s="31">
        <f>J42-(J42*0.3)</f>
        <v>5289.099557699999</v>
      </c>
    </row>
    <row r="43" spans="1:13" s="16" customFormat="1" ht="13.5" thickBot="1">
      <c r="A43" s="101"/>
      <c r="B43" s="82"/>
      <c r="C43" s="40"/>
      <c r="D43" s="43"/>
      <c r="E43" s="23"/>
      <c r="F43" s="78"/>
      <c r="G43" s="42"/>
      <c r="H43" s="43"/>
      <c r="I43" s="40">
        <v>13.25582891</v>
      </c>
      <c r="J43" s="23">
        <v>70.39800043</v>
      </c>
      <c r="K43" s="23"/>
      <c r="L43" s="23"/>
      <c r="M43" s="41">
        <v>70.39800043</v>
      </c>
    </row>
    <row r="44" spans="1:13" s="16" customFormat="1" ht="13.5" thickBot="1">
      <c r="A44" s="102" t="s">
        <v>88</v>
      </c>
      <c r="B44" s="98">
        <v>1</v>
      </c>
      <c r="C44" s="103"/>
      <c r="D44" s="104"/>
      <c r="E44" s="105"/>
      <c r="F44" s="106"/>
      <c r="G44" s="107"/>
      <c r="H44" s="104"/>
      <c r="I44" s="103">
        <v>106.282189</v>
      </c>
      <c r="J44" s="105">
        <v>6841</v>
      </c>
      <c r="K44" s="105">
        <v>6</v>
      </c>
      <c r="L44" s="105"/>
      <c r="M44" s="108">
        <f>J44-(J44*0.06)</f>
        <v>6430.54</v>
      </c>
    </row>
    <row r="45" spans="1:13" s="16" customFormat="1" ht="12.75">
      <c r="A45" s="96" t="s">
        <v>89</v>
      </c>
      <c r="B45" s="79">
        <v>2</v>
      </c>
      <c r="C45" s="30"/>
      <c r="D45" s="29"/>
      <c r="E45" s="22"/>
      <c r="F45" s="75"/>
      <c r="G45" s="28"/>
      <c r="H45" s="29"/>
      <c r="I45" s="30">
        <v>58.34787401</v>
      </c>
      <c r="J45" s="22">
        <v>1521.092361</v>
      </c>
      <c r="K45" s="22"/>
      <c r="L45" s="22">
        <v>100</v>
      </c>
      <c r="M45" s="31">
        <v>1521.092361</v>
      </c>
    </row>
    <row r="46" spans="1:13" s="16" customFormat="1" ht="13.5" thickBot="1">
      <c r="A46" s="101"/>
      <c r="B46" s="82"/>
      <c r="C46" s="40"/>
      <c r="D46" s="43"/>
      <c r="E46" s="23"/>
      <c r="F46" s="78"/>
      <c r="G46" s="42"/>
      <c r="H46" s="43"/>
      <c r="I46" s="40">
        <v>89.63860165</v>
      </c>
      <c r="J46" s="23">
        <v>3284</v>
      </c>
      <c r="K46" s="23">
        <v>34</v>
      </c>
      <c r="L46" s="23"/>
      <c r="M46" s="41">
        <f>J46-(J46*0.34)</f>
        <v>2167.4399999999996</v>
      </c>
    </row>
    <row r="47" spans="1:13" s="16" customFormat="1" ht="12.75">
      <c r="A47" s="96" t="s">
        <v>90</v>
      </c>
      <c r="B47" s="79">
        <v>6</v>
      </c>
      <c r="C47" s="30"/>
      <c r="D47" s="29"/>
      <c r="E47" s="22"/>
      <c r="F47" s="75"/>
      <c r="G47" s="28"/>
      <c r="H47" s="29"/>
      <c r="I47" s="30">
        <v>23.78523598</v>
      </c>
      <c r="J47" s="22">
        <v>145.8335419</v>
      </c>
      <c r="K47" s="22"/>
      <c r="L47" s="22"/>
      <c r="M47" s="31">
        <v>145.8335419</v>
      </c>
    </row>
    <row r="48" spans="1:13" s="16" customFormat="1" ht="12.75">
      <c r="A48" s="92"/>
      <c r="B48" s="80"/>
      <c r="C48" s="32"/>
      <c r="D48" s="35"/>
      <c r="E48" s="19"/>
      <c r="F48" s="76"/>
      <c r="G48" s="34"/>
      <c r="H48" s="35"/>
      <c r="I48" s="32">
        <v>5.833723572</v>
      </c>
      <c r="J48" s="19">
        <v>19.58360442</v>
      </c>
      <c r="K48" s="19"/>
      <c r="L48" s="19"/>
      <c r="M48" s="33">
        <v>19.58360442</v>
      </c>
    </row>
    <row r="49" spans="1:13" s="16" customFormat="1" ht="13.5" thickBot="1">
      <c r="A49" s="101"/>
      <c r="B49" s="82"/>
      <c r="C49" s="40"/>
      <c r="D49" s="43"/>
      <c r="E49" s="23"/>
      <c r="F49" s="78"/>
      <c r="G49" s="42"/>
      <c r="H49" s="43"/>
      <c r="I49" s="40">
        <v>15.29402536</v>
      </c>
      <c r="J49" s="23">
        <v>102.8427006</v>
      </c>
      <c r="K49" s="23"/>
      <c r="L49" s="23"/>
      <c r="M49" s="41">
        <v>102.8427006</v>
      </c>
    </row>
    <row r="50" spans="1:13" s="16" customFormat="1" ht="12.75">
      <c r="A50" s="96" t="s">
        <v>91</v>
      </c>
      <c r="B50" s="79">
        <v>4</v>
      </c>
      <c r="C50" s="30"/>
      <c r="D50" s="29"/>
      <c r="E50" s="22"/>
      <c r="F50" s="75"/>
      <c r="G50" s="28"/>
      <c r="H50" s="29"/>
      <c r="I50" s="30">
        <v>108.1937622</v>
      </c>
      <c r="J50" s="22">
        <v>3947</v>
      </c>
      <c r="K50" s="22">
        <v>84</v>
      </c>
      <c r="L50" s="22"/>
      <c r="M50" s="31">
        <f>J50-(J50*0.84)</f>
        <v>631.52</v>
      </c>
    </row>
    <row r="51" spans="1:13" s="16" customFormat="1" ht="12.75">
      <c r="A51" s="92"/>
      <c r="B51" s="80"/>
      <c r="C51" s="32"/>
      <c r="D51" s="35"/>
      <c r="E51" s="19"/>
      <c r="F51" s="76"/>
      <c r="G51" s="34"/>
      <c r="H51" s="35"/>
      <c r="I51" s="32">
        <v>22.18630861</v>
      </c>
      <c r="J51" s="19">
        <v>241.735262</v>
      </c>
      <c r="K51" s="19"/>
      <c r="L51" s="19"/>
      <c r="M51" s="33">
        <v>241.735262</v>
      </c>
    </row>
    <row r="52" spans="1:13" s="16" customFormat="1" ht="12.75">
      <c r="A52" s="92"/>
      <c r="B52" s="80"/>
      <c r="C52" s="32"/>
      <c r="D52" s="35"/>
      <c r="E52" s="19"/>
      <c r="F52" s="76"/>
      <c r="G52" s="34"/>
      <c r="H52" s="35"/>
      <c r="I52" s="32">
        <v>12.68300369</v>
      </c>
      <c r="J52" s="19">
        <v>91.64415065</v>
      </c>
      <c r="K52" s="19"/>
      <c r="L52" s="19"/>
      <c r="M52" s="33">
        <v>91.64415065</v>
      </c>
    </row>
    <row r="53" spans="1:13" s="16" customFormat="1" ht="13.5" thickBot="1">
      <c r="A53" s="101"/>
      <c r="B53" s="82"/>
      <c r="C53" s="40"/>
      <c r="D53" s="43"/>
      <c r="E53" s="23"/>
      <c r="F53" s="78"/>
      <c r="G53" s="42"/>
      <c r="H53" s="43"/>
      <c r="I53" s="40">
        <v>37.18393291</v>
      </c>
      <c r="J53" s="23">
        <v>397.0542772</v>
      </c>
      <c r="K53" s="23"/>
      <c r="L53" s="23"/>
      <c r="M53" s="41">
        <v>397.0542772</v>
      </c>
    </row>
    <row r="54" spans="1:13" s="16" customFormat="1" ht="13.5" thickBot="1">
      <c r="A54" s="114" t="s">
        <v>92</v>
      </c>
      <c r="B54" s="115">
        <v>2</v>
      </c>
      <c r="C54" s="116">
        <v>9.622133103</v>
      </c>
      <c r="D54" s="117">
        <v>55.46734358</v>
      </c>
      <c r="E54" s="118"/>
      <c r="F54" s="119">
        <v>55.46734358</v>
      </c>
      <c r="G54" s="120"/>
      <c r="H54" s="117"/>
      <c r="I54" s="116">
        <v>128.5082462</v>
      </c>
      <c r="J54" s="118">
        <v>6540</v>
      </c>
      <c r="K54" s="118">
        <v>24</v>
      </c>
      <c r="L54" s="118"/>
      <c r="M54" s="121">
        <f>J54-(J54*0.24)</f>
        <v>4970.4</v>
      </c>
    </row>
    <row r="55" spans="1:13" s="16" customFormat="1" ht="13.5" thickBot="1">
      <c r="A55" s="102" t="s">
        <v>93</v>
      </c>
      <c r="B55" s="98">
        <v>0</v>
      </c>
      <c r="C55" s="103"/>
      <c r="D55" s="104"/>
      <c r="E55" s="105"/>
      <c r="F55" s="106"/>
      <c r="G55" s="107"/>
      <c r="H55" s="104"/>
      <c r="I55" s="103"/>
      <c r="J55" s="105">
        <v>357.2336843</v>
      </c>
      <c r="K55" s="105"/>
      <c r="L55" s="105">
        <v>100</v>
      </c>
      <c r="M55" s="108">
        <v>357.2336843</v>
      </c>
    </row>
    <row r="56" spans="1:13" s="16" customFormat="1" ht="12.75">
      <c r="A56" s="96" t="s">
        <v>94</v>
      </c>
      <c r="B56" s="79">
        <v>2</v>
      </c>
      <c r="C56" s="30">
        <v>8.144633737</v>
      </c>
      <c r="D56" s="29">
        <v>24.51710643</v>
      </c>
      <c r="E56" s="22"/>
      <c r="F56" s="75">
        <v>24.51710643</v>
      </c>
      <c r="G56" s="28"/>
      <c r="H56" s="29"/>
      <c r="I56" s="30"/>
      <c r="J56" s="22">
        <v>846.5951269</v>
      </c>
      <c r="K56" s="22"/>
      <c r="L56" s="22"/>
      <c r="M56" s="31">
        <v>846.5951269</v>
      </c>
    </row>
    <row r="57" spans="1:13" s="16" customFormat="1" ht="13.5" thickBot="1">
      <c r="A57" s="101"/>
      <c r="B57" s="82"/>
      <c r="C57" s="40">
        <v>6.885724755</v>
      </c>
      <c r="D57" s="43">
        <v>26.3047595</v>
      </c>
      <c r="E57" s="23"/>
      <c r="F57" s="78">
        <v>26.3047595</v>
      </c>
      <c r="G57" s="42"/>
      <c r="H57" s="43"/>
      <c r="I57" s="40"/>
      <c r="J57" s="23"/>
      <c r="K57" s="23"/>
      <c r="L57" s="23"/>
      <c r="M57" s="41"/>
    </row>
    <row r="58" spans="1:13" s="16" customFormat="1" ht="12.75">
      <c r="A58" s="96" t="s">
        <v>95</v>
      </c>
      <c r="B58" s="79">
        <v>3</v>
      </c>
      <c r="C58" s="30">
        <v>5.75589514</v>
      </c>
      <c r="D58" s="29">
        <v>15.88794153</v>
      </c>
      <c r="E58" s="22"/>
      <c r="F58" s="75">
        <v>15.88794153</v>
      </c>
      <c r="G58" s="28"/>
      <c r="H58" s="29"/>
      <c r="I58" s="30">
        <v>70.11137824</v>
      </c>
      <c r="J58" s="22">
        <v>2468.750305</v>
      </c>
      <c r="K58" s="22"/>
      <c r="L58" s="22"/>
      <c r="M58" s="31">
        <v>2468.750305</v>
      </c>
    </row>
    <row r="59" spans="1:13" s="16" customFormat="1" ht="13.5" thickBot="1">
      <c r="A59" s="101"/>
      <c r="B59" s="82"/>
      <c r="C59" s="40"/>
      <c r="D59" s="43"/>
      <c r="E59" s="23"/>
      <c r="F59" s="78"/>
      <c r="G59" s="42"/>
      <c r="H59" s="43"/>
      <c r="I59" s="40">
        <v>146.2868388</v>
      </c>
      <c r="J59" s="23">
        <v>4529.047503</v>
      </c>
      <c r="K59" s="23"/>
      <c r="L59" s="23"/>
      <c r="M59" s="41">
        <v>4529.047503</v>
      </c>
    </row>
    <row r="60" spans="1:13" s="16" customFormat="1" ht="12.75">
      <c r="A60" s="96" t="s">
        <v>96</v>
      </c>
      <c r="B60" s="79">
        <v>2</v>
      </c>
      <c r="C60" s="30"/>
      <c r="D60" s="29"/>
      <c r="E60" s="22"/>
      <c r="F60" s="75"/>
      <c r="G60" s="28"/>
      <c r="H60" s="29"/>
      <c r="I60" s="30">
        <v>41.49206401</v>
      </c>
      <c r="J60" s="22">
        <v>384.236096</v>
      </c>
      <c r="K60" s="22"/>
      <c r="L60" s="22"/>
      <c r="M60" s="31">
        <v>384.236096</v>
      </c>
    </row>
    <row r="61" spans="1:13" s="16" customFormat="1" ht="13.5" thickBot="1">
      <c r="A61" s="101"/>
      <c r="B61" s="82"/>
      <c r="C61" s="40"/>
      <c r="D61" s="43"/>
      <c r="E61" s="23"/>
      <c r="F61" s="78"/>
      <c r="G61" s="42"/>
      <c r="H61" s="43"/>
      <c r="I61" s="40">
        <v>40.47013017</v>
      </c>
      <c r="J61" s="23">
        <v>955</v>
      </c>
      <c r="K61" s="23"/>
      <c r="L61" s="23">
        <v>41</v>
      </c>
      <c r="M61" s="41">
        <v>955</v>
      </c>
    </row>
    <row r="62" spans="1:13" s="16" customFormat="1" ht="13.5" thickBot="1">
      <c r="A62" s="102" t="s">
        <v>97</v>
      </c>
      <c r="B62" s="98">
        <v>0</v>
      </c>
      <c r="C62" s="103"/>
      <c r="D62" s="104"/>
      <c r="E62" s="105"/>
      <c r="F62" s="106"/>
      <c r="G62" s="107"/>
      <c r="H62" s="104"/>
      <c r="I62" s="103"/>
      <c r="J62" s="105"/>
      <c r="K62" s="105"/>
      <c r="L62" s="105"/>
      <c r="M62" s="108"/>
    </row>
    <row r="63" spans="1:13" s="16" customFormat="1" ht="13.5" thickBot="1">
      <c r="A63" s="102" t="s">
        <v>98</v>
      </c>
      <c r="B63" s="98">
        <v>0</v>
      </c>
      <c r="C63" s="103"/>
      <c r="D63" s="104"/>
      <c r="E63" s="105"/>
      <c r="F63" s="106"/>
      <c r="G63" s="107"/>
      <c r="H63" s="104"/>
      <c r="I63" s="103"/>
      <c r="J63" s="105"/>
      <c r="K63" s="105"/>
      <c r="L63" s="105"/>
      <c r="M63" s="108"/>
    </row>
    <row r="64" spans="1:13" s="16" customFormat="1" ht="13.5" thickBot="1">
      <c r="A64" s="102" t="s">
        <v>99</v>
      </c>
      <c r="B64" s="98">
        <v>1</v>
      </c>
      <c r="C64" s="113"/>
      <c r="D64" s="104"/>
      <c r="E64" s="105"/>
      <c r="F64" s="106"/>
      <c r="G64" s="107"/>
      <c r="H64" s="69"/>
      <c r="I64" s="103">
        <v>112.6855733</v>
      </c>
      <c r="J64" s="105">
        <v>6083</v>
      </c>
      <c r="K64" s="105">
        <v>22</v>
      </c>
      <c r="L64" s="105"/>
      <c r="M64" s="108">
        <f>J64-(J64*0.22)</f>
        <v>4744.74</v>
      </c>
    </row>
    <row r="65" spans="1:13" s="16" customFormat="1" ht="13.5" thickBot="1">
      <c r="A65" s="102" t="s">
        <v>100</v>
      </c>
      <c r="B65" s="98">
        <v>1</v>
      </c>
      <c r="C65" s="103"/>
      <c r="D65" s="104"/>
      <c r="E65" s="105"/>
      <c r="F65" s="106"/>
      <c r="G65" s="107"/>
      <c r="H65" s="104"/>
      <c r="I65" s="103">
        <v>45.83644053</v>
      </c>
      <c r="J65" s="105">
        <v>927</v>
      </c>
      <c r="K65" s="105">
        <v>44</v>
      </c>
      <c r="L65" s="105"/>
      <c r="M65" s="108">
        <f>J65-(J65*0.44)</f>
        <v>519.12</v>
      </c>
    </row>
    <row r="66" spans="1:13" s="16" customFormat="1" ht="12.75">
      <c r="A66" s="96" t="s">
        <v>101</v>
      </c>
      <c r="B66" s="79">
        <v>3</v>
      </c>
      <c r="C66" s="30"/>
      <c r="D66" s="29"/>
      <c r="E66" s="22"/>
      <c r="F66" s="75"/>
      <c r="G66" s="28"/>
      <c r="H66" s="29"/>
      <c r="I66" s="30">
        <v>81.23096712</v>
      </c>
      <c r="J66" s="22">
        <v>3304.427818</v>
      </c>
      <c r="K66" s="22">
        <v>30</v>
      </c>
      <c r="L66" s="112">
        <v>70</v>
      </c>
      <c r="M66" s="31">
        <f>J66-(J66*0.3)</f>
        <v>2313.0994726</v>
      </c>
    </row>
    <row r="67" spans="1:13" s="16" customFormat="1" ht="13.5" thickBot="1">
      <c r="A67" s="111"/>
      <c r="B67" s="82"/>
      <c r="C67" s="40"/>
      <c r="D67" s="43"/>
      <c r="E67" s="23"/>
      <c r="F67" s="78"/>
      <c r="G67" s="42"/>
      <c r="H67" s="43"/>
      <c r="I67" s="40">
        <v>74.00079163</v>
      </c>
      <c r="J67" s="23">
        <v>1902.667259</v>
      </c>
      <c r="K67" s="23"/>
      <c r="L67" s="23"/>
      <c r="M67" s="41">
        <v>1902.667259</v>
      </c>
    </row>
    <row r="68" spans="1:13" s="16" customFormat="1" ht="12.75">
      <c r="A68" s="96" t="s">
        <v>102</v>
      </c>
      <c r="B68" s="79">
        <v>2</v>
      </c>
      <c r="C68" s="30"/>
      <c r="D68" s="29"/>
      <c r="E68" s="22"/>
      <c r="F68" s="75"/>
      <c r="G68" s="28"/>
      <c r="H68" s="29"/>
      <c r="I68" s="30">
        <v>30.77413684</v>
      </c>
      <c r="J68" s="22">
        <v>370.4579241</v>
      </c>
      <c r="K68" s="22"/>
      <c r="L68" s="22"/>
      <c r="M68" s="31">
        <v>370.4579241</v>
      </c>
    </row>
    <row r="69" spans="1:13" s="16" customFormat="1" ht="12.75">
      <c r="A69" s="92"/>
      <c r="B69" s="80"/>
      <c r="C69" s="32"/>
      <c r="D69" s="35"/>
      <c r="E69" s="19"/>
      <c r="F69" s="76"/>
      <c r="G69" s="34"/>
      <c r="H69" s="35"/>
      <c r="I69" s="32"/>
      <c r="J69" s="19">
        <v>1022.274754</v>
      </c>
      <c r="K69" s="19"/>
      <c r="L69" s="19"/>
      <c r="M69" s="33">
        <v>1022.274754</v>
      </c>
    </row>
    <row r="70" spans="1:13" s="16" customFormat="1" ht="12.75">
      <c r="A70" s="92"/>
      <c r="B70" s="80"/>
      <c r="C70" s="32"/>
      <c r="D70" s="35"/>
      <c r="E70" s="19"/>
      <c r="F70" s="76"/>
      <c r="G70" s="34"/>
      <c r="H70" s="35"/>
      <c r="I70" s="32"/>
      <c r="J70" s="19">
        <v>1696.463822</v>
      </c>
      <c r="K70" s="19"/>
      <c r="L70" s="19"/>
      <c r="M70" s="33">
        <v>1696.463822</v>
      </c>
    </row>
    <row r="71" spans="1:13" s="16" customFormat="1" ht="13.5" thickBot="1">
      <c r="A71" s="101"/>
      <c r="B71" s="82"/>
      <c r="C71" s="40"/>
      <c r="D71" s="43"/>
      <c r="E71" s="23"/>
      <c r="F71" s="78"/>
      <c r="G71" s="42"/>
      <c r="H71" s="43"/>
      <c r="I71" s="40">
        <v>52.67327789</v>
      </c>
      <c r="J71" s="23">
        <v>1189</v>
      </c>
      <c r="K71" s="23"/>
      <c r="L71" s="23">
        <v>21</v>
      </c>
      <c r="M71" s="41">
        <v>1189</v>
      </c>
    </row>
    <row r="72" spans="1:13" s="16" customFormat="1" ht="13.5" thickBot="1">
      <c r="A72" s="102" t="s">
        <v>103</v>
      </c>
      <c r="B72" s="98">
        <v>1</v>
      </c>
      <c r="C72" s="103"/>
      <c r="D72" s="104"/>
      <c r="E72" s="105"/>
      <c r="F72" s="106"/>
      <c r="G72" s="107"/>
      <c r="H72" s="104"/>
      <c r="I72" s="103">
        <v>116.0723108</v>
      </c>
      <c r="J72" s="105">
        <v>5506.089996</v>
      </c>
      <c r="K72" s="105"/>
      <c r="L72" s="105"/>
      <c r="M72" s="108">
        <v>5506.089996</v>
      </c>
    </row>
    <row r="73" spans="1:13" s="16" customFormat="1" ht="12.75">
      <c r="A73" s="96" t="s">
        <v>104</v>
      </c>
      <c r="B73" s="79">
        <v>2</v>
      </c>
      <c r="C73" s="30"/>
      <c r="D73" s="29"/>
      <c r="E73" s="22"/>
      <c r="F73" s="75"/>
      <c r="G73" s="28"/>
      <c r="H73" s="29"/>
      <c r="I73" s="30">
        <v>109.243655</v>
      </c>
      <c r="J73" s="22">
        <v>5492.79366</v>
      </c>
      <c r="K73" s="22"/>
      <c r="L73" s="22"/>
      <c r="M73" s="31">
        <v>5492.79366</v>
      </c>
    </row>
    <row r="74" spans="1:13" s="16" customFormat="1" ht="13.5" thickBot="1">
      <c r="A74" s="101"/>
      <c r="B74" s="82"/>
      <c r="C74" s="40"/>
      <c r="D74" s="43"/>
      <c r="E74" s="23"/>
      <c r="F74" s="78"/>
      <c r="G74" s="42"/>
      <c r="H74" s="43"/>
      <c r="I74" s="40">
        <v>11.24127892</v>
      </c>
      <c r="J74" s="23">
        <v>62.073758</v>
      </c>
      <c r="K74" s="23"/>
      <c r="L74" s="23"/>
      <c r="M74" s="41">
        <v>62.073758</v>
      </c>
    </row>
    <row r="75" spans="1:13" s="16" customFormat="1" ht="13.5" thickBot="1">
      <c r="A75" s="102" t="s">
        <v>105</v>
      </c>
      <c r="B75" s="98">
        <v>2</v>
      </c>
      <c r="C75" s="103">
        <v>5.108927669</v>
      </c>
      <c r="D75" s="104">
        <v>14.88267035</v>
      </c>
      <c r="E75" s="105"/>
      <c r="F75" s="106">
        <v>14.88267035</v>
      </c>
      <c r="G75" s="107"/>
      <c r="H75" s="104"/>
      <c r="I75" s="103">
        <v>79.94784346</v>
      </c>
      <c r="J75" s="105">
        <v>2836</v>
      </c>
      <c r="K75" s="105">
        <v>16</v>
      </c>
      <c r="L75" s="105"/>
      <c r="M75" s="108">
        <f>J75-(J75*0.16)</f>
        <v>2382.24</v>
      </c>
    </row>
    <row r="76" spans="1:13" s="16" customFormat="1" ht="13.5" thickBot="1">
      <c r="A76" s="102" t="s">
        <v>106</v>
      </c>
      <c r="B76" s="98">
        <v>1</v>
      </c>
      <c r="C76" s="103"/>
      <c r="D76" s="104"/>
      <c r="E76" s="105"/>
      <c r="F76" s="106"/>
      <c r="G76" s="107"/>
      <c r="H76" s="69"/>
      <c r="I76" s="103">
        <v>70.72303976</v>
      </c>
      <c r="J76" s="105">
        <v>2098.154785</v>
      </c>
      <c r="K76" s="105"/>
      <c r="L76" s="105"/>
      <c r="M76" s="108">
        <v>2098.154785</v>
      </c>
    </row>
    <row r="77" spans="1:13" s="16" customFormat="1" ht="12.75">
      <c r="A77" s="96" t="s">
        <v>107</v>
      </c>
      <c r="B77" s="79">
        <v>2</v>
      </c>
      <c r="C77" s="30"/>
      <c r="D77" s="29"/>
      <c r="E77" s="22"/>
      <c r="F77" s="75"/>
      <c r="G77" s="28"/>
      <c r="H77" s="29"/>
      <c r="I77" s="30">
        <v>101.6427016</v>
      </c>
      <c r="J77" s="22">
        <v>5081.848683</v>
      </c>
      <c r="K77" s="22"/>
      <c r="L77" s="22"/>
      <c r="M77" s="31">
        <v>5081.848683</v>
      </c>
    </row>
    <row r="78" spans="1:13" s="16" customFormat="1" ht="13.5" thickBot="1">
      <c r="A78" s="101"/>
      <c r="B78" s="82"/>
      <c r="C78" s="40"/>
      <c r="D78" s="43"/>
      <c r="E78" s="23"/>
      <c r="F78" s="78"/>
      <c r="G78" s="42"/>
      <c r="H78" s="43"/>
      <c r="I78" s="40">
        <v>39.75005789</v>
      </c>
      <c r="J78" s="23">
        <v>768.9614814</v>
      </c>
      <c r="K78" s="23"/>
      <c r="L78" s="23"/>
      <c r="M78" s="41">
        <v>768.9614814</v>
      </c>
    </row>
    <row r="79" spans="1:13" s="16" customFormat="1" ht="13.5" thickBot="1">
      <c r="A79" s="102" t="s">
        <v>108</v>
      </c>
      <c r="B79" s="98">
        <v>0</v>
      </c>
      <c r="C79" s="103"/>
      <c r="D79" s="104"/>
      <c r="E79" s="105"/>
      <c r="F79" s="106"/>
      <c r="G79" s="107"/>
      <c r="H79" s="104"/>
      <c r="I79" s="103"/>
      <c r="J79" s="105"/>
      <c r="K79" s="105"/>
      <c r="L79" s="105"/>
      <c r="M79" s="108"/>
    </row>
    <row r="80" spans="1:13" s="16" customFormat="1" ht="12.75">
      <c r="A80" s="109" t="s">
        <v>109</v>
      </c>
      <c r="B80" s="83">
        <v>3</v>
      </c>
      <c r="C80" s="66">
        <v>25.58281744</v>
      </c>
      <c r="D80" s="62">
        <v>442.3847617</v>
      </c>
      <c r="E80" s="44"/>
      <c r="F80" s="110">
        <v>442.3847617</v>
      </c>
      <c r="G80" s="72"/>
      <c r="H80" s="62"/>
      <c r="I80" s="66">
        <v>94.34468624</v>
      </c>
      <c r="J80" s="44">
        <v>4240.915131</v>
      </c>
      <c r="K80" s="44"/>
      <c r="L80" s="44"/>
      <c r="M80" s="67">
        <v>4240.915131</v>
      </c>
    </row>
    <row r="81" spans="1:13" s="16" customFormat="1" ht="13.5" thickBot="1">
      <c r="A81" s="101"/>
      <c r="B81" s="82"/>
      <c r="C81" s="40"/>
      <c r="D81" s="43"/>
      <c r="E81" s="23"/>
      <c r="F81" s="78"/>
      <c r="G81" s="42"/>
      <c r="H81" s="43"/>
      <c r="I81" s="40">
        <v>26.35968214</v>
      </c>
      <c r="J81" s="23">
        <v>405.5606222</v>
      </c>
      <c r="K81" s="23"/>
      <c r="L81" s="23"/>
      <c r="M81" s="41">
        <v>405.5606222</v>
      </c>
    </row>
    <row r="82" spans="1:13" s="16" customFormat="1" ht="13.5" thickBot="1">
      <c r="A82" s="102" t="s">
        <v>110</v>
      </c>
      <c r="B82" s="98">
        <v>1</v>
      </c>
      <c r="C82" s="103"/>
      <c r="D82" s="104"/>
      <c r="E82" s="105"/>
      <c r="F82" s="106"/>
      <c r="G82" s="107"/>
      <c r="H82" s="104"/>
      <c r="I82" s="103">
        <v>107.9259237</v>
      </c>
      <c r="J82" s="105">
        <v>4361</v>
      </c>
      <c r="K82" s="105">
        <v>8</v>
      </c>
      <c r="L82" s="105"/>
      <c r="M82" s="108">
        <f>J82-(J82*0.08)</f>
        <v>4012.12</v>
      </c>
    </row>
    <row r="83" spans="1:13" s="16" customFormat="1" ht="13.5" thickBot="1">
      <c r="A83" s="102" t="s">
        <v>111</v>
      </c>
      <c r="B83" s="98">
        <v>1</v>
      </c>
      <c r="C83" s="103"/>
      <c r="D83" s="104"/>
      <c r="E83" s="105"/>
      <c r="F83" s="106"/>
      <c r="G83" s="107"/>
      <c r="H83" s="104"/>
      <c r="I83" s="103">
        <v>140.6324991</v>
      </c>
      <c r="J83" s="105">
        <v>6024</v>
      </c>
      <c r="K83" s="105">
        <v>9</v>
      </c>
      <c r="L83" s="105"/>
      <c r="M83" s="108">
        <f>J83-(J83*0.09)</f>
        <v>5481.84</v>
      </c>
    </row>
    <row r="84" spans="1:13" s="16" customFormat="1" ht="13.5" thickBot="1">
      <c r="A84" s="102" t="s">
        <v>112</v>
      </c>
      <c r="B84" s="98">
        <v>0</v>
      </c>
      <c r="C84" s="103"/>
      <c r="D84" s="104"/>
      <c r="E84" s="105"/>
      <c r="F84" s="106"/>
      <c r="G84" s="107"/>
      <c r="H84" s="104"/>
      <c r="I84" s="103"/>
      <c r="J84" s="105"/>
      <c r="K84" s="105"/>
      <c r="L84" s="105"/>
      <c r="M84" s="108"/>
    </row>
    <row r="85" spans="1:13" s="16" customFormat="1" ht="12.75">
      <c r="A85" s="109" t="s">
        <v>113</v>
      </c>
      <c r="B85" s="83">
        <v>3</v>
      </c>
      <c r="C85" s="66">
        <v>14.30121977</v>
      </c>
      <c r="D85" s="62">
        <v>113.7748232</v>
      </c>
      <c r="E85" s="44"/>
      <c r="F85" s="110">
        <v>113.7748232</v>
      </c>
      <c r="G85" s="72"/>
      <c r="H85" s="62"/>
      <c r="I85" s="66">
        <v>61.58552723</v>
      </c>
      <c r="J85" s="44">
        <v>1395.412032</v>
      </c>
      <c r="K85" s="44"/>
      <c r="L85" s="44"/>
      <c r="M85" s="67">
        <v>1395.412032</v>
      </c>
    </row>
    <row r="86" spans="1:13" s="16" customFormat="1" ht="13.5" thickBot="1">
      <c r="A86" s="101"/>
      <c r="B86" s="82"/>
      <c r="C86" s="40">
        <v>22.43160997</v>
      </c>
      <c r="D86" s="43">
        <v>142.9573108</v>
      </c>
      <c r="E86" s="23"/>
      <c r="F86" s="78">
        <v>142.9573108</v>
      </c>
      <c r="G86" s="42"/>
      <c r="H86" s="43"/>
      <c r="I86" s="40"/>
      <c r="J86" s="23"/>
      <c r="K86" s="23"/>
      <c r="L86" s="23"/>
      <c r="M86" s="41"/>
    </row>
    <row r="87" spans="1:13" s="16" customFormat="1" ht="12.75">
      <c r="A87" s="109" t="s">
        <v>114</v>
      </c>
      <c r="B87" s="83">
        <v>2</v>
      </c>
      <c r="C87" s="66"/>
      <c r="D87" s="62"/>
      <c r="E87" s="44"/>
      <c r="F87" s="110"/>
      <c r="G87" s="72"/>
      <c r="H87" s="62"/>
      <c r="I87" s="66">
        <v>68.6657288</v>
      </c>
      <c r="J87" s="44">
        <v>1565.351082</v>
      </c>
      <c r="K87" s="44"/>
      <c r="L87" s="44"/>
      <c r="M87" s="67">
        <v>1565.351082</v>
      </c>
    </row>
    <row r="88" spans="1:13" s="16" customFormat="1" ht="13.5" thickBot="1">
      <c r="A88" s="101"/>
      <c r="B88" s="82"/>
      <c r="C88" s="40"/>
      <c r="D88" s="43"/>
      <c r="E88" s="23"/>
      <c r="F88" s="78"/>
      <c r="G88" s="42"/>
      <c r="H88" s="43"/>
      <c r="I88" s="40">
        <v>98.18959649</v>
      </c>
      <c r="J88" s="23">
        <v>3011</v>
      </c>
      <c r="K88" s="23">
        <v>23</v>
      </c>
      <c r="L88" s="23"/>
      <c r="M88" s="41">
        <f>J88-(J88*0.23)</f>
        <v>2318.47</v>
      </c>
    </row>
    <row r="89" spans="1:13" s="16" customFormat="1" ht="12.75">
      <c r="A89" s="109" t="s">
        <v>115</v>
      </c>
      <c r="B89" s="83">
        <v>5</v>
      </c>
      <c r="C89" s="66"/>
      <c r="D89" s="62"/>
      <c r="E89" s="44"/>
      <c r="F89" s="110"/>
      <c r="G89" s="72"/>
      <c r="H89" s="62"/>
      <c r="I89" s="66">
        <v>33.73648616</v>
      </c>
      <c r="J89" s="44">
        <v>520.8376559</v>
      </c>
      <c r="K89" s="44"/>
      <c r="L89" s="44"/>
      <c r="M89" s="67">
        <v>520.8376559</v>
      </c>
    </row>
    <row r="90" spans="1:13" s="16" customFormat="1" ht="12.75">
      <c r="A90" s="100"/>
      <c r="B90" s="81"/>
      <c r="C90" s="36"/>
      <c r="D90" s="39"/>
      <c r="E90" s="24"/>
      <c r="F90" s="77"/>
      <c r="G90" s="38"/>
      <c r="H90" s="39"/>
      <c r="I90" s="36">
        <v>20.20522467</v>
      </c>
      <c r="J90" s="24">
        <v>188.80552</v>
      </c>
      <c r="K90" s="24"/>
      <c r="L90" s="24"/>
      <c r="M90" s="37">
        <v>188.80552</v>
      </c>
    </row>
    <row r="91" spans="1:13" s="16" customFormat="1" ht="12.75">
      <c r="A91" s="100"/>
      <c r="B91" s="81"/>
      <c r="C91" s="36"/>
      <c r="D91" s="39"/>
      <c r="E91" s="24"/>
      <c r="F91" s="77"/>
      <c r="G91" s="38"/>
      <c r="H91" s="39"/>
      <c r="I91" s="36">
        <v>35.25562107</v>
      </c>
      <c r="J91" s="24">
        <v>361.7119834</v>
      </c>
      <c r="K91" s="24"/>
      <c r="L91" s="24"/>
      <c r="M91" s="37">
        <v>361.7119834</v>
      </c>
    </row>
    <row r="92" spans="1:13" s="16" customFormat="1" ht="12.75">
      <c r="A92" s="100"/>
      <c r="B92" s="81"/>
      <c r="C92" s="36"/>
      <c r="D92" s="39"/>
      <c r="E92" s="24"/>
      <c r="F92" s="77"/>
      <c r="G92" s="38"/>
      <c r="H92" s="39"/>
      <c r="I92" s="36">
        <v>14.17332046</v>
      </c>
      <c r="J92" s="24">
        <v>103.534464</v>
      </c>
      <c r="K92" s="24"/>
      <c r="L92" s="24"/>
      <c r="M92" s="37">
        <v>103.534464</v>
      </c>
    </row>
    <row r="93" spans="1:13" s="16" customFormat="1" ht="13.5" thickBot="1">
      <c r="A93" s="101"/>
      <c r="B93" s="82"/>
      <c r="C93" s="40"/>
      <c r="D93" s="43"/>
      <c r="E93" s="23"/>
      <c r="F93" s="78"/>
      <c r="G93" s="42"/>
      <c r="H93" s="43"/>
      <c r="I93" s="40">
        <v>12.2161368</v>
      </c>
      <c r="J93" s="23">
        <v>55.8228184</v>
      </c>
      <c r="K93" s="23"/>
      <c r="L93" s="23"/>
      <c r="M93" s="41">
        <v>55.8228184</v>
      </c>
    </row>
    <row r="94" spans="1:13" s="16" customFormat="1" ht="13.5" thickBot="1">
      <c r="A94" s="102" t="s">
        <v>116</v>
      </c>
      <c r="B94" s="98">
        <v>1</v>
      </c>
      <c r="C94" s="103"/>
      <c r="D94" s="104"/>
      <c r="E94" s="105"/>
      <c r="F94" s="106"/>
      <c r="G94" s="107"/>
      <c r="H94" s="104"/>
      <c r="I94" s="103">
        <v>33.79451575</v>
      </c>
      <c r="J94" s="105">
        <v>641.6888306</v>
      </c>
      <c r="K94" s="105"/>
      <c r="L94" s="105"/>
      <c r="M94" s="108">
        <v>641.6888306</v>
      </c>
    </row>
    <row r="95" spans="1:13" s="16" customFormat="1" ht="12.75">
      <c r="A95" s="109" t="s">
        <v>117</v>
      </c>
      <c r="B95" s="83">
        <v>2</v>
      </c>
      <c r="C95" s="66"/>
      <c r="D95" s="62"/>
      <c r="E95" s="44"/>
      <c r="F95" s="110"/>
      <c r="G95" s="72"/>
      <c r="H95" s="62"/>
      <c r="I95" s="66">
        <v>102.5604459</v>
      </c>
      <c r="J95" s="44">
        <v>4212.665951</v>
      </c>
      <c r="K95" s="44"/>
      <c r="L95" s="44"/>
      <c r="M95" s="67">
        <v>4212.665951</v>
      </c>
    </row>
    <row r="96" spans="1:13" s="16" customFormat="1" ht="13.5" thickBot="1">
      <c r="A96" s="101"/>
      <c r="B96" s="82"/>
      <c r="C96" s="40"/>
      <c r="D96" s="43"/>
      <c r="E96" s="23"/>
      <c r="F96" s="78"/>
      <c r="G96" s="42"/>
      <c r="H96" s="43"/>
      <c r="I96" s="40">
        <v>56.31429901</v>
      </c>
      <c r="J96" s="23">
        <v>1123</v>
      </c>
      <c r="K96" s="23"/>
      <c r="L96" s="23">
        <v>15</v>
      </c>
      <c r="M96" s="41">
        <v>1123</v>
      </c>
    </row>
    <row r="97" spans="1:13" s="16" customFormat="1" ht="12.75">
      <c r="A97" s="109" t="s">
        <v>118</v>
      </c>
      <c r="B97" s="83">
        <v>3</v>
      </c>
      <c r="C97" s="66"/>
      <c r="D97" s="62"/>
      <c r="E97" s="44"/>
      <c r="F97" s="110"/>
      <c r="G97" s="72"/>
      <c r="H97" s="62"/>
      <c r="I97" s="66">
        <v>34.41787718</v>
      </c>
      <c r="J97" s="44">
        <v>603.2864241</v>
      </c>
      <c r="K97" s="44"/>
      <c r="L97" s="44"/>
      <c r="M97" s="67">
        <v>603.2864241</v>
      </c>
    </row>
    <row r="98" spans="1:13" s="16" customFormat="1" ht="12.75">
      <c r="A98" s="100"/>
      <c r="B98" s="81"/>
      <c r="C98" s="36"/>
      <c r="D98" s="39"/>
      <c r="E98" s="24"/>
      <c r="F98" s="77"/>
      <c r="G98" s="38"/>
      <c r="H98" s="39"/>
      <c r="I98" s="36">
        <v>22.74560964</v>
      </c>
      <c r="J98" s="24">
        <v>259.9635371</v>
      </c>
      <c r="K98" s="24"/>
      <c r="L98" s="24"/>
      <c r="M98" s="37">
        <v>259.9635371</v>
      </c>
    </row>
    <row r="99" spans="1:13" s="16" customFormat="1" ht="13.5" thickBot="1">
      <c r="A99" s="101"/>
      <c r="B99" s="82"/>
      <c r="C99" s="40"/>
      <c r="D99" s="43"/>
      <c r="E99" s="23"/>
      <c r="F99" s="78"/>
      <c r="G99" s="42"/>
      <c r="H99" s="43"/>
      <c r="I99" s="40">
        <v>25.68966272</v>
      </c>
      <c r="J99" s="23">
        <v>365.701076</v>
      </c>
      <c r="K99" s="23"/>
      <c r="L99" s="23"/>
      <c r="M99" s="41">
        <v>365.701076</v>
      </c>
    </row>
    <row r="100" spans="1:13" s="16" customFormat="1" ht="12.75">
      <c r="A100" s="109" t="s">
        <v>119</v>
      </c>
      <c r="B100" s="83">
        <v>1</v>
      </c>
      <c r="C100" s="66"/>
      <c r="D100" s="62"/>
      <c r="E100" s="44"/>
      <c r="F100" s="110"/>
      <c r="G100" s="72"/>
      <c r="H100" s="62"/>
      <c r="I100" s="66">
        <v>52.0151202</v>
      </c>
      <c r="J100" s="44">
        <v>1048.982833</v>
      </c>
      <c r="K100" s="44"/>
      <c r="L100" s="44"/>
      <c r="M100" s="67">
        <v>1048.982833</v>
      </c>
    </row>
    <row r="101" spans="1:13" s="16" customFormat="1" ht="13.5" thickBot="1">
      <c r="A101" s="101"/>
      <c r="B101" s="82"/>
      <c r="C101" s="40"/>
      <c r="D101" s="43"/>
      <c r="E101" s="23"/>
      <c r="F101" s="78"/>
      <c r="G101" s="42"/>
      <c r="H101" s="43"/>
      <c r="I101" s="40"/>
      <c r="J101" s="23">
        <v>3388.419574</v>
      </c>
      <c r="K101" s="23"/>
      <c r="L101" s="23"/>
      <c r="M101" s="41">
        <v>3388.419574</v>
      </c>
    </row>
    <row r="102" spans="1:13" s="16" customFormat="1" ht="13.5" thickBot="1">
      <c r="A102" s="102" t="s">
        <v>120</v>
      </c>
      <c r="B102" s="98">
        <v>2</v>
      </c>
      <c r="C102" s="103">
        <v>21.37323755</v>
      </c>
      <c r="D102" s="104">
        <v>233.5815004</v>
      </c>
      <c r="E102" s="105"/>
      <c r="F102" s="106">
        <v>233.5815004</v>
      </c>
      <c r="G102" s="107"/>
      <c r="H102" s="104"/>
      <c r="I102" s="103">
        <v>117.7124676</v>
      </c>
      <c r="J102" s="105">
        <v>7205.241872</v>
      </c>
      <c r="K102" s="105"/>
      <c r="L102" s="105"/>
      <c r="M102" s="108">
        <v>7205.241872</v>
      </c>
    </row>
    <row r="103" spans="1:13" s="16" customFormat="1" ht="13.5" thickBot="1">
      <c r="A103" s="97"/>
      <c r="B103" s="9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106"/>
    </row>
    <row r="104" spans="1:13" s="13" customFormat="1" ht="12.75">
      <c r="A104" s="96" t="s">
        <v>62</v>
      </c>
      <c r="B104" s="127">
        <f aca="true" t="shared" si="0" ref="B104:M104">SUM(B8:B103)</f>
        <v>103</v>
      </c>
      <c r="C104" s="128">
        <f t="shared" si="0"/>
        <v>269.135621187</v>
      </c>
      <c r="D104" s="129">
        <f t="shared" si="0"/>
        <v>1911.9385679490001</v>
      </c>
      <c r="E104" s="129">
        <f t="shared" si="0"/>
        <v>200</v>
      </c>
      <c r="F104" s="130">
        <f t="shared" si="0"/>
        <v>1911.9385679490001</v>
      </c>
      <c r="G104" s="131">
        <f t="shared" si="0"/>
        <v>8.488988716</v>
      </c>
      <c r="H104" s="129">
        <f t="shared" si="0"/>
        <v>27.49763286</v>
      </c>
      <c r="I104" s="128">
        <f t="shared" si="0"/>
        <v>4526.886726452001</v>
      </c>
      <c r="J104" s="132">
        <f t="shared" si="0"/>
        <v>171008.68642540992</v>
      </c>
      <c r="K104" s="132">
        <f>SUM(K8:K103)</f>
        <v>563</v>
      </c>
      <c r="L104" s="132">
        <f>SUM(L8:L103)</f>
        <v>357</v>
      </c>
      <c r="M104" s="130">
        <f t="shared" si="0"/>
        <v>146559.67112671</v>
      </c>
    </row>
    <row r="105" spans="1:13" s="16" customFormat="1" ht="12.75">
      <c r="A105" s="92" t="s">
        <v>63</v>
      </c>
      <c r="B105" s="83"/>
      <c r="C105" s="66"/>
      <c r="D105" s="44"/>
      <c r="E105" s="44"/>
      <c r="F105" s="67"/>
      <c r="G105" s="72"/>
      <c r="H105" s="62"/>
      <c r="I105" s="66"/>
      <c r="J105" s="44"/>
      <c r="K105" s="44"/>
      <c r="L105" s="44"/>
      <c r="M105" s="67"/>
    </row>
    <row r="106" spans="1:13" s="16" customFormat="1" ht="12.75">
      <c r="A106" s="93" t="s">
        <v>64</v>
      </c>
      <c r="B106" s="84"/>
      <c r="C106" s="32">
        <v>1</v>
      </c>
      <c r="D106" s="19"/>
      <c r="E106" s="19"/>
      <c r="F106" s="33"/>
      <c r="G106" s="34">
        <v>0</v>
      </c>
      <c r="H106" s="35"/>
      <c r="I106" s="32">
        <v>0</v>
      </c>
      <c r="J106" s="19"/>
      <c r="K106" s="19"/>
      <c r="L106" s="19"/>
      <c r="M106" s="33"/>
    </row>
    <row r="107" spans="1:13" s="16" customFormat="1" ht="12.75">
      <c r="A107" s="94" t="s">
        <v>65</v>
      </c>
      <c r="B107" s="84"/>
      <c r="C107" s="32">
        <v>15</v>
      </c>
      <c r="D107" s="19"/>
      <c r="E107" s="19"/>
      <c r="F107" s="33"/>
      <c r="G107" s="34">
        <v>1</v>
      </c>
      <c r="H107" s="35"/>
      <c r="I107" s="32">
        <v>1</v>
      </c>
      <c r="J107" s="19"/>
      <c r="K107" s="19"/>
      <c r="L107" s="19"/>
      <c r="M107" s="33"/>
    </row>
    <row r="108" spans="1:13" s="16" customFormat="1" ht="12.75">
      <c r="A108" s="87" t="s">
        <v>66</v>
      </c>
      <c r="B108" s="84"/>
      <c r="C108" s="65">
        <v>4</v>
      </c>
      <c r="D108" s="19"/>
      <c r="E108" s="19"/>
      <c r="F108" s="33"/>
      <c r="G108" s="47">
        <v>0</v>
      </c>
      <c r="H108" s="35"/>
      <c r="I108" s="65">
        <v>10</v>
      </c>
      <c r="J108" s="19"/>
      <c r="K108" s="19"/>
      <c r="L108" s="19"/>
      <c r="M108" s="33"/>
    </row>
    <row r="109" spans="1:13" s="16" customFormat="1" ht="12.75">
      <c r="A109" s="94" t="s">
        <v>67</v>
      </c>
      <c r="B109" s="84"/>
      <c r="C109" s="32">
        <v>4</v>
      </c>
      <c r="D109" s="19"/>
      <c r="E109" s="19"/>
      <c r="F109" s="33"/>
      <c r="G109" s="34">
        <v>0</v>
      </c>
      <c r="H109" s="35"/>
      <c r="I109" s="32">
        <v>21</v>
      </c>
      <c r="J109" s="45"/>
      <c r="K109" s="45"/>
      <c r="L109" s="45"/>
      <c r="M109" s="68"/>
    </row>
    <row r="110" spans="1:13" s="16" customFormat="1" ht="12.75">
      <c r="A110" s="94" t="s">
        <v>68</v>
      </c>
      <c r="B110" s="84"/>
      <c r="C110" s="65">
        <v>0</v>
      </c>
      <c r="D110" s="19"/>
      <c r="E110" s="19"/>
      <c r="F110" s="33"/>
      <c r="G110" s="47">
        <v>0</v>
      </c>
      <c r="H110" s="35"/>
      <c r="I110" s="65">
        <v>19</v>
      </c>
      <c r="J110" s="19"/>
      <c r="K110" s="19"/>
      <c r="L110" s="19"/>
      <c r="M110" s="33"/>
    </row>
    <row r="111" spans="1:13" s="16" customFormat="1" ht="12.75">
      <c r="A111" s="94" t="s">
        <v>69</v>
      </c>
      <c r="B111" s="84"/>
      <c r="C111" s="65">
        <v>0</v>
      </c>
      <c r="D111" s="19"/>
      <c r="E111" s="19"/>
      <c r="F111" s="33"/>
      <c r="G111" s="47">
        <v>0</v>
      </c>
      <c r="H111" s="35"/>
      <c r="I111" s="65">
        <v>24</v>
      </c>
      <c r="J111" s="19"/>
      <c r="K111" s="19"/>
      <c r="L111" s="19"/>
      <c r="M111" s="33"/>
    </row>
    <row r="112" spans="1:13" s="16" customFormat="1" ht="13.5" thickBot="1">
      <c r="A112" s="95" t="s">
        <v>70</v>
      </c>
      <c r="B112" s="85"/>
      <c r="C112" s="40">
        <v>0</v>
      </c>
      <c r="D112" s="23"/>
      <c r="E112" s="23"/>
      <c r="F112" s="41"/>
      <c r="G112" s="42">
        <v>0</v>
      </c>
      <c r="H112" s="43"/>
      <c r="I112" s="40">
        <v>0</v>
      </c>
      <c r="J112" s="23"/>
      <c r="K112" s="23"/>
      <c r="L112" s="23"/>
      <c r="M112" s="41"/>
    </row>
    <row r="113" ht="12.75">
      <c r="B113" s="11"/>
    </row>
    <row r="114" spans="1:2" ht="12.75">
      <c r="A114" s="1" t="s">
        <v>61</v>
      </c>
      <c r="B114" s="1"/>
    </row>
    <row r="115" spans="1:2" ht="12.75">
      <c r="A115" s="88"/>
      <c r="B115" s="88"/>
    </row>
    <row r="116" spans="1:2" ht="12.75">
      <c r="A116" s="89" t="s">
        <v>56</v>
      </c>
      <c r="B116" s="90">
        <v>103</v>
      </c>
    </row>
    <row r="117" spans="1:2" ht="12.75">
      <c r="A117" s="90" t="s">
        <v>121</v>
      </c>
      <c r="B117" s="90">
        <v>3</v>
      </c>
    </row>
    <row r="118" spans="1:2" ht="14.25">
      <c r="A118" s="90" t="s">
        <v>57</v>
      </c>
      <c r="B118" s="133">
        <f>F104+H104+M104</f>
        <v>148499.10732751898</v>
      </c>
    </row>
    <row r="119" spans="1:2" ht="14.25">
      <c r="A119" s="90" t="s">
        <v>58</v>
      </c>
      <c r="B119" s="90">
        <f>50*10000</f>
        <v>500000</v>
      </c>
    </row>
    <row r="120" spans="1:2" ht="12.75">
      <c r="A120" s="90" t="s">
        <v>59</v>
      </c>
      <c r="B120" s="134">
        <f>(B118/B119)*100</f>
        <v>29.699821465503796</v>
      </c>
    </row>
    <row r="121" spans="1:2" ht="14.25">
      <c r="A121" s="90" t="s">
        <v>122</v>
      </c>
      <c r="B121" s="134">
        <f>B116/50</f>
        <v>2.06</v>
      </c>
    </row>
    <row r="122" spans="1:2" ht="14.25">
      <c r="A122" s="90" t="s">
        <v>60</v>
      </c>
      <c r="B122" s="134">
        <f>B117/50</f>
        <v>0.06</v>
      </c>
    </row>
    <row r="123" spans="1:2" ht="12.75">
      <c r="A123" s="135" t="s">
        <v>123</v>
      </c>
      <c r="B123" s="137">
        <f>(C104+G104+I104)/B116</f>
        <v>46.64574112966021</v>
      </c>
    </row>
    <row r="124" ht="12.75">
      <c r="B124" s="11"/>
    </row>
    <row r="125" ht="12.75">
      <c r="B125" s="17"/>
    </row>
    <row r="126" ht="12.75">
      <c r="B126" s="11"/>
    </row>
    <row r="127" ht="12.75">
      <c r="B127" s="11"/>
    </row>
    <row r="128" ht="12.75">
      <c r="B128" s="12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7"/>
    </row>
    <row r="134" ht="12.75">
      <c r="B134" s="11"/>
    </row>
    <row r="135" ht="12.75">
      <c r="B135" s="11"/>
    </row>
    <row r="136" ht="12.75">
      <c r="B136" s="12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7"/>
    </row>
    <row r="142" ht="12.75">
      <c r="B142" s="11"/>
    </row>
    <row r="143" ht="12.75">
      <c r="B143" s="11"/>
    </row>
    <row r="144" ht="12.75">
      <c r="B144" s="12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7"/>
    </row>
    <row r="150" ht="12.75">
      <c r="B150" s="11"/>
    </row>
    <row r="151" ht="12.75">
      <c r="B151" s="11"/>
    </row>
    <row r="152" ht="12.75">
      <c r="B152" s="12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7"/>
    </row>
    <row r="158" ht="12.75">
      <c r="B158" s="11"/>
    </row>
    <row r="159" ht="12.75">
      <c r="B159" s="11"/>
    </row>
    <row r="160" ht="12.75">
      <c r="B160" s="12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7"/>
    </row>
    <row r="166" ht="12.75">
      <c r="B166" s="11"/>
    </row>
    <row r="167" ht="12.75">
      <c r="B167" s="11"/>
    </row>
    <row r="168" ht="12.75">
      <c r="B168" s="12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7"/>
    </row>
    <row r="174" ht="12.75">
      <c r="B174" s="11"/>
    </row>
    <row r="175" ht="12.75">
      <c r="B175" s="11"/>
    </row>
    <row r="176" ht="12.75">
      <c r="B176" s="12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7"/>
    </row>
    <row r="182" ht="12.75">
      <c r="B182" s="11"/>
    </row>
    <row r="183" ht="12.75">
      <c r="B183" s="11"/>
    </row>
    <row r="184" ht="12.75">
      <c r="B184" s="12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90" ht="12.75">
      <c r="B190" s="8"/>
    </row>
    <row r="191" ht="12.75">
      <c r="B191" s="11"/>
    </row>
    <row r="192" ht="12.75">
      <c r="B192" s="11"/>
    </row>
    <row r="193" ht="12.75">
      <c r="B193" s="12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9" ht="12.75">
      <c r="B199" s="8"/>
    </row>
    <row r="200" ht="12.75">
      <c r="B200" s="8"/>
    </row>
  </sheetData>
  <mergeCells count="3">
    <mergeCell ref="G6:H6"/>
    <mergeCell ref="C6:F6"/>
    <mergeCell ref="I6:M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51" customWidth="1"/>
    <col min="2" max="2" width="4.421875" style="14" customWidth="1"/>
    <col min="3" max="4" width="4.28125" style="9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49" t="s">
        <v>3</v>
      </c>
      <c r="B1" s="8"/>
      <c r="C1" s="2"/>
    </row>
    <row r="2" spans="1:3" ht="12.75">
      <c r="A2" s="136"/>
      <c r="B2" s="8"/>
      <c r="C2" s="2"/>
    </row>
    <row r="3" spans="1:3" ht="12.75">
      <c r="A3" s="49" t="s">
        <v>4</v>
      </c>
      <c r="B3" s="8"/>
      <c r="C3" s="2"/>
    </row>
    <row r="4" spans="1:3" ht="12.75">
      <c r="A4" s="50" t="s">
        <v>5</v>
      </c>
      <c r="B4" s="8"/>
      <c r="C4" s="2"/>
    </row>
    <row r="5" spans="1:3" ht="12.75">
      <c r="A5" s="2" t="s">
        <v>6</v>
      </c>
      <c r="B5" s="8"/>
      <c r="C5" s="2"/>
    </row>
    <row r="6" spans="1:3" ht="12.75">
      <c r="A6" s="4" t="s">
        <v>7</v>
      </c>
      <c r="B6" s="8"/>
      <c r="C6" s="2"/>
    </row>
    <row r="7" spans="1:3" ht="12.75">
      <c r="A7" s="4" t="s">
        <v>8</v>
      </c>
      <c r="B7" s="8"/>
      <c r="C7" s="2"/>
    </row>
    <row r="8" spans="1:3" ht="12.75">
      <c r="A8" s="4"/>
      <c r="B8" s="8"/>
      <c r="C8" s="2"/>
    </row>
    <row r="9" spans="1:3" ht="12.75">
      <c r="A9" s="49" t="s">
        <v>9</v>
      </c>
      <c r="B9" s="8"/>
      <c r="C9" s="2"/>
    </row>
    <row r="10" spans="1:3" ht="12.75">
      <c r="A10" s="6" t="s">
        <v>10</v>
      </c>
      <c r="B10" s="6"/>
      <c r="C10" s="6"/>
    </row>
    <row r="11" spans="1:3" ht="12.75">
      <c r="A11" s="6" t="s">
        <v>11</v>
      </c>
      <c r="B11" s="6"/>
      <c r="C11" s="6"/>
    </row>
    <row r="12" spans="1:3" ht="12.75">
      <c r="A12" s="6" t="s">
        <v>12</v>
      </c>
      <c r="B12" s="6"/>
      <c r="C12" s="6"/>
    </row>
    <row r="13" spans="1:3" ht="12.75">
      <c r="A13" s="1" t="s">
        <v>13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49" t="s">
        <v>14</v>
      </c>
      <c r="B15" s="15"/>
      <c r="C15" s="11"/>
      <c r="D15" s="11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52" t="s">
        <v>15</v>
      </c>
      <c r="B16" s="15"/>
      <c r="C16" s="11"/>
      <c r="D16" s="11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49" t="s">
        <v>16</v>
      </c>
      <c r="B17" s="53"/>
      <c r="C17" s="53"/>
      <c r="D17" s="12"/>
    </row>
    <row r="18" spans="1:38" s="4" customFormat="1" ht="12.75">
      <c r="A18" s="49" t="s">
        <v>17</v>
      </c>
      <c r="B18" s="15"/>
      <c r="C18" s="11"/>
      <c r="D18" s="11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49" t="s">
        <v>18</v>
      </c>
      <c r="B19" s="15"/>
      <c r="C19" s="11"/>
      <c r="D19" s="11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49" t="s">
        <v>19</v>
      </c>
      <c r="B20" s="16"/>
      <c r="C20" s="12"/>
      <c r="D20" s="12"/>
    </row>
    <row r="21" spans="1:38" s="4" customFormat="1" ht="12.75">
      <c r="A21" s="49" t="s">
        <v>20</v>
      </c>
      <c r="B21" s="15"/>
      <c r="C21" s="11"/>
      <c r="D21" s="11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49" t="s">
        <v>21</v>
      </c>
      <c r="B22" s="15"/>
      <c r="C22" s="11"/>
      <c r="D22" s="11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49" t="s">
        <v>22</v>
      </c>
      <c r="B23" s="15"/>
      <c r="C23" s="11"/>
      <c r="D23" s="11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49" t="s">
        <v>23</v>
      </c>
      <c r="B24" s="15"/>
      <c r="C24" s="11"/>
      <c r="D24" s="11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49" t="s">
        <v>24</v>
      </c>
      <c r="B25" s="17"/>
      <c r="C25" s="17"/>
      <c r="D25" s="8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49" t="s">
        <v>25</v>
      </c>
      <c r="B26" s="15"/>
      <c r="C26" s="11"/>
      <c r="D26" s="11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49" t="s">
        <v>26</v>
      </c>
      <c r="B27" s="15"/>
      <c r="C27" s="11"/>
      <c r="D27" s="11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49"/>
      <c r="B28" s="15"/>
      <c r="C28" s="11"/>
      <c r="D28" s="11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49" t="s">
        <v>27</v>
      </c>
      <c r="B29" s="15"/>
      <c r="C29" s="11"/>
      <c r="D29" s="11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49" t="s">
        <v>28</v>
      </c>
    </row>
    <row r="31" ht="12.75">
      <c r="A31" s="49" t="s">
        <v>29</v>
      </c>
    </row>
    <row r="32" ht="12.75">
      <c r="A32" s="49" t="s">
        <v>30</v>
      </c>
    </row>
    <row r="33" ht="12.75">
      <c r="A33" s="49" t="s">
        <v>31</v>
      </c>
    </row>
    <row r="34" ht="12.75">
      <c r="A34" s="49"/>
    </row>
    <row r="35" spans="1:38" s="4" customFormat="1" ht="12.75">
      <c r="A35" s="55" t="s">
        <v>32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55" t="s">
        <v>33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52" t="s">
        <v>34</v>
      </c>
      <c r="B37" s="54"/>
      <c r="C37" s="56"/>
      <c r="D37" s="57"/>
      <c r="E37" s="57"/>
      <c r="F37" s="58"/>
      <c r="G37" s="54"/>
      <c r="H37" s="54"/>
      <c r="I37" s="52"/>
      <c r="J37" s="54"/>
      <c r="K37" s="54"/>
      <c r="L37" s="54"/>
      <c r="M37" s="54"/>
      <c r="N37" s="52"/>
      <c r="O37" s="54"/>
      <c r="P37" s="54"/>
      <c r="Q37" s="52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s="4" customFormat="1" ht="12.75">
      <c r="A38" s="52" t="s">
        <v>35</v>
      </c>
      <c r="B38" s="54"/>
      <c r="C38" s="56"/>
      <c r="D38" s="57"/>
      <c r="E38" s="57"/>
      <c r="F38" s="58"/>
      <c r="G38" s="54"/>
      <c r="H38" s="54"/>
      <c r="I38" s="52"/>
      <c r="J38" s="54"/>
      <c r="K38" s="54"/>
      <c r="L38" s="54"/>
      <c r="M38" s="54"/>
      <c r="N38" s="52"/>
      <c r="O38" s="54"/>
      <c r="P38" s="54"/>
      <c r="Q38" s="52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 s="4" customFormat="1" ht="14.25">
      <c r="A39" s="52" t="s">
        <v>36</v>
      </c>
      <c r="B39" s="54"/>
      <c r="C39" s="56"/>
      <c r="D39" s="57"/>
      <c r="E39" s="57"/>
      <c r="F39" s="58"/>
      <c r="G39" s="54"/>
      <c r="H39" s="54"/>
      <c r="I39" s="52"/>
      <c r="J39" s="54"/>
      <c r="K39" s="54"/>
      <c r="L39" s="54"/>
      <c r="M39" s="54"/>
      <c r="N39" s="52"/>
      <c r="O39" s="54"/>
      <c r="P39" s="54"/>
      <c r="Q39" s="52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s="4" customFormat="1" ht="14.25">
      <c r="A40" s="52" t="s">
        <v>37</v>
      </c>
      <c r="B40" s="54"/>
      <c r="C40" s="56"/>
      <c r="D40" s="57"/>
      <c r="E40" s="57"/>
      <c r="F40" s="58"/>
      <c r="G40" s="54"/>
      <c r="H40" s="54"/>
      <c r="I40" s="52"/>
      <c r="J40" s="54"/>
      <c r="K40" s="54"/>
      <c r="L40" s="54"/>
      <c r="M40" s="54"/>
      <c r="N40" s="52"/>
      <c r="O40" s="54"/>
      <c r="P40" s="54"/>
      <c r="Q40" s="52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42" s="4" customFormat="1" ht="14.25">
      <c r="A41" s="52" t="s">
        <v>38</v>
      </c>
      <c r="B41" s="54"/>
      <c r="C41" s="56"/>
      <c r="D41" s="57"/>
      <c r="E41" s="57"/>
      <c r="F41" s="58"/>
      <c r="G41" s="54"/>
      <c r="H41" s="54"/>
      <c r="I41" s="52"/>
      <c r="J41" s="54"/>
      <c r="K41" s="54"/>
      <c r="L41" s="54"/>
      <c r="M41" s="54"/>
      <c r="N41" s="52"/>
      <c r="O41" s="54"/>
      <c r="P41" s="54"/>
      <c r="Q41" s="52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ht="12.75">
      <c r="A42" s="49" t="s">
        <v>39</v>
      </c>
    </row>
    <row r="43" ht="12.75">
      <c r="A43" s="49"/>
    </row>
    <row r="44" ht="12.75">
      <c r="A44" s="49" t="s">
        <v>40</v>
      </c>
    </row>
    <row r="45" ht="12.75">
      <c r="A45" s="49" t="s">
        <v>41</v>
      </c>
    </row>
    <row r="46" ht="12.75">
      <c r="A46" s="49" t="s">
        <v>124</v>
      </c>
    </row>
    <row r="47" spans="1:38" ht="12.75">
      <c r="A47" s="1" t="s">
        <v>125</v>
      </c>
      <c r="B47" s="17"/>
      <c r="C47" s="17"/>
      <c r="D47" s="8"/>
      <c r="E47" s="1"/>
      <c r="H47" s="1"/>
      <c r="K47" s="1"/>
      <c r="N47" s="1"/>
      <c r="Q47" s="1"/>
      <c r="T47" s="1"/>
      <c r="W47" s="1"/>
      <c r="Z47" s="1"/>
      <c r="AC47" s="1"/>
      <c r="AF47" s="1"/>
      <c r="AI47" s="1"/>
      <c r="AL47" s="1"/>
    </row>
    <row r="48" spans="1:38" ht="12.75">
      <c r="A48" s="1" t="s">
        <v>42</v>
      </c>
      <c r="B48" s="15"/>
      <c r="C48" s="11"/>
      <c r="D48" s="11"/>
      <c r="E48" s="3"/>
      <c r="H48" s="3"/>
      <c r="K48" s="3"/>
      <c r="N48" s="3"/>
      <c r="Q48" s="3"/>
      <c r="T48" s="3"/>
      <c r="W48" s="3"/>
      <c r="Z48" s="3"/>
      <c r="AC48" s="3"/>
      <c r="AF48" s="3"/>
      <c r="AI48" s="3"/>
      <c r="AL48" s="3"/>
    </row>
    <row r="49" spans="1:38" ht="12.75">
      <c r="A49" s="1" t="s">
        <v>126</v>
      </c>
      <c r="B49" s="15"/>
      <c r="C49" s="11"/>
      <c r="D49" s="11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4.25">
      <c r="A50" s="5" t="s">
        <v>43</v>
      </c>
      <c r="B50" s="16"/>
      <c r="C50" s="12"/>
      <c r="D50" s="12"/>
      <c r="E50" s="4"/>
      <c r="H50" s="4"/>
      <c r="K50" s="4"/>
      <c r="N50" s="4"/>
      <c r="Q50" s="4"/>
      <c r="T50" s="4"/>
      <c r="W50" s="4"/>
      <c r="Z50" s="4"/>
      <c r="AC50" s="4"/>
      <c r="AF50" s="4"/>
      <c r="AI50" s="4"/>
      <c r="AL50" s="4"/>
    </row>
    <row r="51" spans="1:38" ht="12.75">
      <c r="A51" s="5" t="s">
        <v>127</v>
      </c>
      <c r="B51" s="16"/>
      <c r="C51" s="12"/>
      <c r="D51" s="12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1" t="s">
        <v>128</v>
      </c>
      <c r="B52" s="15"/>
      <c r="C52" s="11"/>
      <c r="D52" s="11"/>
      <c r="E52" s="3"/>
      <c r="H52" s="3"/>
      <c r="K52" s="3"/>
      <c r="N52" s="3"/>
      <c r="Q52" s="3"/>
      <c r="T52" s="3"/>
      <c r="W52" s="3"/>
      <c r="Z52" s="3"/>
      <c r="AC52" s="3"/>
      <c r="AF52" s="3"/>
      <c r="AI52" s="3"/>
      <c r="AL52" s="3"/>
    </row>
    <row r="53" spans="1:38" ht="14.25">
      <c r="A53" s="1" t="s">
        <v>129</v>
      </c>
      <c r="B53" s="15"/>
      <c r="C53" s="11"/>
      <c r="D53" s="11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4.25">
      <c r="A54" s="1" t="s">
        <v>130</v>
      </c>
      <c r="B54" s="15"/>
      <c r="C54" s="11"/>
      <c r="D54" s="11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2.75">
      <c r="A55" s="49" t="s">
        <v>131</v>
      </c>
      <c r="B55" s="15"/>
      <c r="C55" s="11"/>
      <c r="D55" s="11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4.25">
      <c r="A56" s="6" t="s">
        <v>132</v>
      </c>
      <c r="B56" s="15"/>
      <c r="C56" s="11"/>
      <c r="D56" s="11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1:38" ht="12.75">
      <c r="A57" s="2"/>
      <c r="B57" s="15"/>
      <c r="C57" s="11"/>
      <c r="D57" s="11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5"/>
      <c r="C58" s="11"/>
      <c r="D58" s="11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6"/>
      <c r="C59" s="12"/>
      <c r="D59" s="12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5"/>
      <c r="C60" s="11"/>
      <c r="D60" s="11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5"/>
      <c r="C61" s="11"/>
      <c r="D61" s="11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5"/>
      <c r="C62" s="11"/>
      <c r="D62" s="11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5"/>
      <c r="C63" s="11"/>
      <c r="D63" s="11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7"/>
      <c r="C64" s="17"/>
      <c r="D64" s="8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5"/>
      <c r="C65" s="11"/>
      <c r="D65" s="11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5"/>
      <c r="C66" s="11"/>
      <c r="D66" s="11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6"/>
      <c r="C67" s="12"/>
      <c r="D67" s="12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5"/>
      <c r="C68" s="11"/>
      <c r="D68" s="11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5"/>
      <c r="C69" s="11"/>
      <c r="D69" s="11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5"/>
      <c r="C70" s="11"/>
      <c r="D70" s="11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5"/>
      <c r="C71" s="11"/>
      <c r="D71" s="11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7"/>
      <c r="C72" s="17"/>
      <c r="D72" s="8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5"/>
      <c r="C73" s="11"/>
      <c r="D73" s="11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5"/>
      <c r="C74" s="11"/>
      <c r="D74" s="11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6"/>
      <c r="C75" s="12"/>
      <c r="D75" s="12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5"/>
      <c r="C76" s="11"/>
      <c r="D76" s="11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5"/>
      <c r="C77" s="11"/>
      <c r="D77" s="11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5"/>
      <c r="C78" s="11"/>
      <c r="D78" s="11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5"/>
      <c r="C79" s="11"/>
      <c r="D79" s="11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7"/>
      <c r="C80" s="17"/>
      <c r="D80" s="8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5"/>
      <c r="C81" s="11"/>
      <c r="D81" s="11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5"/>
      <c r="C82" s="11"/>
      <c r="D82" s="11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6"/>
      <c r="C83" s="12"/>
      <c r="D83" s="12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5"/>
      <c r="C84" s="11"/>
      <c r="D84" s="11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5"/>
      <c r="C85" s="11"/>
      <c r="D85" s="11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5"/>
      <c r="C86" s="11"/>
      <c r="D86" s="11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5"/>
      <c r="C87" s="11"/>
      <c r="D87" s="11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7"/>
      <c r="C88" s="17"/>
      <c r="D88" s="8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5"/>
      <c r="C89" s="11"/>
      <c r="D89" s="11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5"/>
      <c r="C90" s="11"/>
      <c r="D90" s="11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6"/>
      <c r="C91" s="12"/>
      <c r="D91" s="12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5"/>
      <c r="C92" s="11"/>
      <c r="D92" s="11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5"/>
      <c r="C93" s="11"/>
      <c r="D93" s="11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5"/>
      <c r="C94" s="11"/>
      <c r="D94" s="11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5"/>
      <c r="C95" s="11"/>
      <c r="D95" s="11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7"/>
      <c r="C96" s="17"/>
      <c r="D96" s="10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5"/>
      <c r="C97" s="11"/>
      <c r="D97" s="11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5"/>
      <c r="C98" s="11"/>
      <c r="D98" s="11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6"/>
      <c r="C99" s="12"/>
      <c r="D99" s="12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5"/>
      <c r="C100" s="11"/>
      <c r="D100" s="11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5"/>
      <c r="C101" s="11"/>
      <c r="D101" s="11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5"/>
      <c r="C102" s="11"/>
      <c r="D102" s="11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5"/>
      <c r="C103" s="11"/>
      <c r="D103" s="11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3"/>
      <c r="C105" s="8"/>
      <c r="D105" s="8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5"/>
      <c r="C106" s="11"/>
      <c r="D106" s="11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5"/>
      <c r="C107" s="11"/>
      <c r="D107" s="11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6"/>
      <c r="C108" s="12"/>
      <c r="D108" s="12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5"/>
      <c r="C109" s="11"/>
      <c r="D109" s="11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5"/>
      <c r="C110" s="11"/>
      <c r="D110" s="11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5"/>
      <c r="C111" s="11"/>
      <c r="D111" s="11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5"/>
      <c r="C112" s="11"/>
      <c r="D112" s="11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3"/>
      <c r="C114" s="8"/>
      <c r="D114" s="8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3"/>
      <c r="C115" s="8"/>
      <c r="D115" s="8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dcterms:created xsi:type="dcterms:W3CDTF">2003-04-08T20:11:03Z</dcterms:created>
  <dcterms:modified xsi:type="dcterms:W3CDTF">2004-01-07T01:53:10Z</dcterms:modified>
  <cp:category>NWHI, monitoring, permanent transects, photoquadrats</cp:category>
  <cp:version/>
  <cp:contentType/>
  <cp:contentStatus/>
</cp:coreProperties>
</file>